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 defaultThemeVersion="124226"/>
  <bookViews>
    <workbookView xWindow="120" yWindow="105" windowWidth="25395" windowHeight="12375" activeTab="2"/>
  </bookViews>
  <sheets>
    <sheet name="раздел 7" sheetId="1" r:id="rId1"/>
    <sheet name="раздел 8" sheetId="2" state="hidden" r:id="rId2"/>
    <sheet name="раздел 8 кор" sheetId="5" r:id="rId3"/>
    <sheet name="раздел 7кор_1" sheetId="6" state="hidden" r:id="rId4"/>
    <sheet name="раздел 7кор_2" sheetId="7" r:id="rId5"/>
    <sheet name="раздел 8 (2)" sheetId="4" state="hidden" r:id="rId6"/>
    <sheet name="Лист3" sheetId="3" state="hidden" r:id="rId7"/>
  </sheets>
  <externalReferences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</externalReferences>
  <definedNames>
    <definedName name="_Hlk506649040" localSheetId="0">'раздел 7'!$A$2</definedName>
    <definedName name="_Hlk506649040" localSheetId="3">'раздел 7кор_1'!$A$2</definedName>
    <definedName name="_Hlk506649040" localSheetId="4">'раздел 7кор_2'!$A$2</definedName>
  </definedNames>
  <calcPr calcId="162913"/>
</workbook>
</file>

<file path=xl/calcChain.xml><?xml version="1.0" encoding="utf-8"?>
<calcChain xmlns="http://schemas.openxmlformats.org/spreadsheetml/2006/main">
  <c r="I26" i="7" l="1"/>
  <c r="C31" i="6" l="1"/>
  <c r="D31" i="6"/>
  <c r="E31" i="6" l="1"/>
  <c r="F31" i="6"/>
  <c r="G31" i="6" l="1"/>
  <c r="H31" i="6"/>
  <c r="F45" i="7" l="1"/>
  <c r="D45" i="7"/>
  <c r="J31" i="7"/>
  <c r="I31" i="7"/>
  <c r="J28" i="7"/>
  <c r="I28" i="7"/>
  <c r="H28" i="7"/>
  <c r="H31" i="7" s="1"/>
  <c r="G28" i="7"/>
  <c r="G31" i="7" s="1"/>
  <c r="F28" i="7"/>
  <c r="F31" i="7" s="1"/>
  <c r="E28" i="7"/>
  <c r="E31" i="7" s="1"/>
  <c r="D28" i="7"/>
  <c r="D31" i="7" s="1"/>
  <c r="C28" i="7"/>
  <c r="C31" i="7" s="1"/>
  <c r="J27" i="7"/>
  <c r="I27" i="7"/>
  <c r="H27" i="7"/>
  <c r="G27" i="7"/>
  <c r="F27" i="7"/>
  <c r="E27" i="7"/>
  <c r="D27" i="7"/>
  <c r="C27" i="7"/>
  <c r="I22" i="7"/>
  <c r="G22" i="7"/>
  <c r="E22" i="7"/>
  <c r="C22" i="7"/>
  <c r="J19" i="7"/>
  <c r="I19" i="7"/>
  <c r="J17" i="7"/>
  <c r="I17" i="7"/>
  <c r="H17" i="7"/>
  <c r="G17" i="7"/>
  <c r="F17" i="7"/>
  <c r="E17" i="7"/>
  <c r="D17" i="7"/>
  <c r="C17" i="7"/>
  <c r="J16" i="7"/>
  <c r="I16" i="7"/>
  <c r="H16" i="7"/>
  <c r="G16" i="7"/>
  <c r="F16" i="7"/>
  <c r="E16" i="7"/>
  <c r="D16" i="7"/>
  <c r="C16" i="7"/>
  <c r="J15" i="7"/>
  <c r="I15" i="7"/>
  <c r="H15" i="7"/>
  <c r="G15" i="7"/>
  <c r="F15" i="7"/>
  <c r="E15" i="7"/>
  <c r="D15" i="7"/>
  <c r="C15" i="7"/>
  <c r="J14" i="7"/>
  <c r="I14" i="7"/>
  <c r="H14" i="7"/>
  <c r="G14" i="7"/>
  <c r="F14" i="7"/>
  <c r="E14" i="7"/>
  <c r="D14" i="7"/>
  <c r="C14" i="7"/>
  <c r="J13" i="7"/>
  <c r="I13" i="7"/>
  <c r="H13" i="7"/>
  <c r="G13" i="7"/>
  <c r="F13" i="7"/>
  <c r="E13" i="7"/>
  <c r="D13" i="7"/>
  <c r="C13" i="7"/>
  <c r="J12" i="7"/>
  <c r="J21" i="7" s="1"/>
  <c r="I12" i="7"/>
  <c r="H12" i="7"/>
  <c r="G12" i="7"/>
  <c r="F12" i="7"/>
  <c r="F21" i="7" s="1"/>
  <c r="E12" i="7"/>
  <c r="D12" i="7"/>
  <c r="D21" i="7" s="1"/>
  <c r="C12" i="7"/>
  <c r="J11" i="7"/>
  <c r="J10" i="7"/>
  <c r="I10" i="7"/>
  <c r="I11" i="7" s="1"/>
  <c r="H10" i="7"/>
  <c r="G10" i="7"/>
  <c r="G11" i="7" s="1"/>
  <c r="F10" i="7"/>
  <c r="E10" i="7"/>
  <c r="D10" i="7"/>
  <c r="C10" i="7"/>
  <c r="I9" i="7"/>
  <c r="G9" i="7"/>
  <c r="E9" i="7"/>
  <c r="C9" i="7"/>
  <c r="I8" i="7"/>
  <c r="I21" i="7" s="1"/>
  <c r="G8" i="7"/>
  <c r="E8" i="7"/>
  <c r="E21" i="7" s="1"/>
  <c r="C8" i="7"/>
  <c r="C21" i="7" s="1"/>
  <c r="I7" i="7"/>
  <c r="G7" i="7"/>
  <c r="E7" i="7"/>
  <c r="C7" i="7"/>
  <c r="I6" i="7"/>
  <c r="G6" i="7"/>
  <c r="E6" i="7"/>
  <c r="C6" i="7"/>
  <c r="I5" i="7"/>
  <c r="G5" i="7"/>
  <c r="E5" i="7"/>
  <c r="C5" i="7"/>
  <c r="G21" i="7" l="1"/>
  <c r="G29" i="7" s="1"/>
  <c r="H21" i="7"/>
  <c r="C29" i="7"/>
  <c r="C24" i="7"/>
  <c r="C23" i="7"/>
  <c r="E29" i="7"/>
  <c r="E24" i="7"/>
  <c r="E23" i="7"/>
  <c r="I29" i="7"/>
  <c r="I24" i="7"/>
  <c r="I23" i="7"/>
  <c r="G24" i="7"/>
  <c r="G23" i="7"/>
  <c r="D29" i="7"/>
  <c r="D24" i="7"/>
  <c r="D23" i="7"/>
  <c r="F29" i="7"/>
  <c r="F24" i="7"/>
  <c r="F23" i="7"/>
  <c r="H29" i="7"/>
  <c r="H24" i="7"/>
  <c r="H23" i="7"/>
  <c r="J29" i="7"/>
  <c r="J24" i="7"/>
  <c r="J23" i="7"/>
  <c r="D27" i="6"/>
  <c r="J33" i="7" l="1"/>
  <c r="J30" i="7"/>
  <c r="F33" i="7"/>
  <c r="F30" i="7"/>
  <c r="G41" i="7"/>
  <c r="G33" i="7"/>
  <c r="G30" i="7"/>
  <c r="E33" i="7"/>
  <c r="E30" i="7"/>
  <c r="H41" i="7"/>
  <c r="H44" i="7" s="1"/>
  <c r="H33" i="7"/>
  <c r="H30" i="7"/>
  <c r="D33" i="7"/>
  <c r="D30" i="7"/>
  <c r="I33" i="7"/>
  <c r="I30" i="7"/>
  <c r="C33" i="7"/>
  <c r="C30" i="7"/>
  <c r="E36" i="7" l="1"/>
  <c r="E34" i="7"/>
  <c r="G36" i="7"/>
  <c r="G34" i="7"/>
  <c r="C36" i="7"/>
  <c r="C34" i="7"/>
  <c r="I36" i="7"/>
  <c r="I34" i="7"/>
  <c r="D36" i="7"/>
  <c r="D34" i="7"/>
  <c r="H36" i="7"/>
  <c r="H34" i="7"/>
  <c r="F36" i="7"/>
  <c r="F34" i="7"/>
  <c r="J36" i="7"/>
  <c r="J34" i="7"/>
  <c r="D45" i="6"/>
  <c r="F27" i="6" l="1"/>
  <c r="F45" i="6" l="1"/>
  <c r="H27" i="6" l="1"/>
  <c r="J27" i="6" l="1"/>
  <c r="J31" i="6" l="1"/>
  <c r="I31" i="6"/>
  <c r="J28" i="6"/>
  <c r="I28" i="6"/>
  <c r="H28" i="6"/>
  <c r="G28" i="6"/>
  <c r="F28" i="6"/>
  <c r="E28" i="6"/>
  <c r="D28" i="6"/>
  <c r="C28" i="6"/>
  <c r="I27" i="6"/>
  <c r="G27" i="6"/>
  <c r="E27" i="6"/>
  <c r="C27" i="6"/>
  <c r="I22" i="6"/>
  <c r="G22" i="6"/>
  <c r="E22" i="6"/>
  <c r="C22" i="6"/>
  <c r="J19" i="6"/>
  <c r="I19" i="6"/>
  <c r="J17" i="6"/>
  <c r="I17" i="6"/>
  <c r="H17" i="6"/>
  <c r="G17" i="6"/>
  <c r="F17" i="6"/>
  <c r="E17" i="6"/>
  <c r="D17" i="6"/>
  <c r="C17" i="6"/>
  <c r="J16" i="6"/>
  <c r="I16" i="6"/>
  <c r="H16" i="6"/>
  <c r="G16" i="6"/>
  <c r="F16" i="6"/>
  <c r="E16" i="6"/>
  <c r="D16" i="6"/>
  <c r="C16" i="6"/>
  <c r="J15" i="6"/>
  <c r="I15" i="6"/>
  <c r="H15" i="6"/>
  <c r="G15" i="6"/>
  <c r="F15" i="6"/>
  <c r="E15" i="6"/>
  <c r="D15" i="6"/>
  <c r="C15" i="6"/>
  <c r="J14" i="6"/>
  <c r="I14" i="6"/>
  <c r="H14" i="6"/>
  <c r="G14" i="6"/>
  <c r="F14" i="6"/>
  <c r="E14" i="6"/>
  <c r="D14" i="6"/>
  <c r="C14" i="6"/>
  <c r="J13" i="6"/>
  <c r="I13" i="6"/>
  <c r="H13" i="6"/>
  <c r="G13" i="6"/>
  <c r="F13" i="6"/>
  <c r="E13" i="6"/>
  <c r="D13" i="6"/>
  <c r="C13" i="6"/>
  <c r="J12" i="6"/>
  <c r="I12" i="6"/>
  <c r="H12" i="6"/>
  <c r="G12" i="6"/>
  <c r="F12" i="6"/>
  <c r="E12" i="6"/>
  <c r="D12" i="6"/>
  <c r="C12" i="6"/>
  <c r="J11" i="6"/>
  <c r="J10" i="6"/>
  <c r="J21" i="6" s="1"/>
  <c r="I10" i="6"/>
  <c r="I11" i="6" s="1"/>
  <c r="H10" i="6"/>
  <c r="H21" i="6" s="1"/>
  <c r="G10" i="6"/>
  <c r="G11" i="6" s="1"/>
  <c r="F10" i="6"/>
  <c r="F21" i="6" s="1"/>
  <c r="E10" i="6"/>
  <c r="D10" i="6"/>
  <c r="D21" i="6" s="1"/>
  <c r="C10" i="6"/>
  <c r="I9" i="6"/>
  <c r="G9" i="6"/>
  <c r="E9" i="6"/>
  <c r="C9" i="6"/>
  <c r="I8" i="6"/>
  <c r="I21" i="6" s="1"/>
  <c r="G8" i="6"/>
  <c r="E8" i="6"/>
  <c r="E21" i="6" s="1"/>
  <c r="C8" i="6"/>
  <c r="C21" i="6" s="1"/>
  <c r="I7" i="6"/>
  <c r="G7" i="6"/>
  <c r="E7" i="6"/>
  <c r="C7" i="6"/>
  <c r="I6" i="6"/>
  <c r="G6" i="6"/>
  <c r="E6" i="6"/>
  <c r="C6" i="6"/>
  <c r="I5" i="6"/>
  <c r="G5" i="6"/>
  <c r="E5" i="6"/>
  <c r="C5" i="6"/>
  <c r="G21" i="6" l="1"/>
  <c r="G29" i="6" s="1"/>
  <c r="G41" i="6" s="1"/>
  <c r="E29" i="6"/>
  <c r="E24" i="6"/>
  <c r="E23" i="6"/>
  <c r="I29" i="6"/>
  <c r="I24" i="6"/>
  <c r="I23" i="6"/>
  <c r="D29" i="6"/>
  <c r="D24" i="6"/>
  <c r="D23" i="6"/>
  <c r="F29" i="6"/>
  <c r="F24" i="6"/>
  <c r="F23" i="6"/>
  <c r="H24" i="6"/>
  <c r="H23" i="6"/>
  <c r="J29" i="6"/>
  <c r="J24" i="6"/>
  <c r="J23" i="6"/>
  <c r="C29" i="6"/>
  <c r="C24" i="6"/>
  <c r="C23" i="6"/>
  <c r="G24" i="6"/>
  <c r="H19" i="1"/>
  <c r="G23" i="6" l="1"/>
  <c r="C33" i="6"/>
  <c r="C30" i="6"/>
  <c r="D33" i="6"/>
  <c r="D30" i="6"/>
  <c r="E33" i="6"/>
  <c r="E30" i="6"/>
  <c r="G33" i="6"/>
  <c r="G30" i="6"/>
  <c r="J33" i="6"/>
  <c r="J30" i="6"/>
  <c r="F33" i="6"/>
  <c r="F30" i="6"/>
  <c r="I33" i="6"/>
  <c r="I30" i="6"/>
  <c r="I36" i="6" l="1"/>
  <c r="I34" i="6"/>
  <c r="F36" i="6"/>
  <c r="F34" i="6"/>
  <c r="J36" i="6"/>
  <c r="J34" i="6"/>
  <c r="G36" i="6"/>
  <c r="G34" i="6"/>
  <c r="E36" i="6"/>
  <c r="E34" i="6"/>
  <c r="D36" i="6"/>
  <c r="D34" i="6"/>
  <c r="C36" i="6"/>
  <c r="C34" i="6"/>
  <c r="J11" i="1" l="1"/>
  <c r="I13" i="1" l="1"/>
  <c r="J13" i="1"/>
  <c r="J16" i="1" l="1"/>
  <c r="J27" i="1"/>
  <c r="J28" i="1"/>
  <c r="J14" i="1"/>
  <c r="I14" i="1"/>
  <c r="I16" i="1"/>
  <c r="I27" i="1"/>
  <c r="I28" i="1"/>
  <c r="J31" i="1" l="1"/>
  <c r="I31" i="1"/>
  <c r="I22" i="1"/>
  <c r="J19" i="1"/>
  <c r="I19" i="1"/>
  <c r="J17" i="1"/>
  <c r="I17" i="1"/>
  <c r="J15" i="1"/>
  <c r="I15" i="1"/>
  <c r="J12" i="1"/>
  <c r="I12" i="1"/>
  <c r="J10" i="1"/>
  <c r="I8" i="1"/>
  <c r="I10" i="1"/>
  <c r="I11" i="1" s="1"/>
  <c r="I9" i="1"/>
  <c r="I7" i="1"/>
  <c r="I6" i="1"/>
  <c r="I5" i="1"/>
  <c r="G13" i="1" l="1"/>
  <c r="H13" i="1" l="1"/>
  <c r="H27" i="1" l="1"/>
  <c r="G27" i="1"/>
  <c r="H28" i="1"/>
  <c r="H31" i="1" s="1"/>
  <c r="G28" i="1"/>
  <c r="G31" i="1" s="1"/>
  <c r="G22" i="1"/>
  <c r="H22" i="1" s="1"/>
  <c r="H17" i="1"/>
  <c r="G17" i="1"/>
  <c r="H16" i="1"/>
  <c r="G16" i="1"/>
  <c r="G15" i="1"/>
  <c r="H15" i="1"/>
  <c r="H14" i="1"/>
  <c r="G14" i="1"/>
  <c r="H12" i="1"/>
  <c r="G12" i="1"/>
  <c r="H10" i="1" l="1"/>
  <c r="G10" i="1"/>
  <c r="G11" i="1" s="1"/>
  <c r="G9" i="1"/>
  <c r="G8" i="1"/>
  <c r="G7" i="1"/>
  <c r="G6" i="1"/>
  <c r="G5" i="1"/>
  <c r="H21" i="1"/>
  <c r="G21" i="1"/>
  <c r="G29" i="1" l="1"/>
  <c r="G24" i="1"/>
  <c r="G23" i="1"/>
  <c r="H29" i="1"/>
  <c r="H24" i="1"/>
  <c r="H23" i="1"/>
  <c r="G33" i="1" l="1"/>
  <c r="G36" i="1" s="1"/>
  <c r="G30" i="1"/>
  <c r="H33" i="1"/>
  <c r="H36" i="1" s="1"/>
  <c r="H30" i="1"/>
  <c r="I21" i="1"/>
  <c r="H34" i="1" l="1"/>
  <c r="G34" i="1"/>
  <c r="J22" i="1"/>
  <c r="E13" i="1" l="1"/>
  <c r="C13" i="1"/>
  <c r="F13" i="1"/>
  <c r="D13" i="1"/>
  <c r="D17" i="1" l="1"/>
  <c r="C17" i="1"/>
  <c r="F28" i="1"/>
  <c r="F31" i="1" s="1"/>
  <c r="E28" i="1"/>
  <c r="E31" i="1" s="1"/>
  <c r="F27" i="1"/>
  <c r="E27" i="1"/>
  <c r="E22" i="1"/>
  <c r="F22" i="1" s="1"/>
  <c r="I24" i="1"/>
  <c r="J21" i="1"/>
  <c r="J29" i="1" s="1"/>
  <c r="F19" i="1"/>
  <c r="F16" i="1"/>
  <c r="E16" i="1"/>
  <c r="F17" i="1"/>
  <c r="E17" i="1"/>
  <c r="F15" i="1"/>
  <c r="E15" i="1"/>
  <c r="F14" i="1"/>
  <c r="E14" i="1"/>
  <c r="F12" i="1"/>
  <c r="E12" i="1"/>
  <c r="F10" i="1"/>
  <c r="E10" i="1"/>
  <c r="E8" i="1"/>
  <c r="E9" i="1"/>
  <c r="E7" i="1"/>
  <c r="E6" i="1"/>
  <c r="E5" i="1"/>
  <c r="E21" i="1" l="1"/>
  <c r="E24" i="1" s="1"/>
  <c r="F21" i="1"/>
  <c r="F24" i="1" s="1"/>
  <c r="E23" i="1"/>
  <c r="J30" i="1"/>
  <c r="J33" i="1"/>
  <c r="J36" i="1" s="1"/>
  <c r="J24" i="1"/>
  <c r="I29" i="1"/>
  <c r="J23" i="1"/>
  <c r="I23" i="1"/>
  <c r="D14" i="1"/>
  <c r="F23" i="1" l="1"/>
  <c r="E29" i="1"/>
  <c r="E33" i="1" s="1"/>
  <c r="E36" i="1" s="1"/>
  <c r="F29" i="1"/>
  <c r="J34" i="1"/>
  <c r="I30" i="1"/>
  <c r="I33" i="1"/>
  <c r="I36" i="1" s="1"/>
  <c r="E34" i="1" l="1"/>
  <c r="E30" i="1"/>
  <c r="F33" i="1"/>
  <c r="F30" i="1"/>
  <c r="I34" i="1"/>
  <c r="F34" i="1" l="1"/>
  <c r="F36" i="1"/>
  <c r="D27" i="1"/>
  <c r="C7" i="1"/>
  <c r="D22" i="1"/>
  <c r="C22" i="1"/>
  <c r="C6" i="1"/>
  <c r="C5" i="1"/>
  <c r="C9" i="1"/>
  <c r="D28" i="1"/>
  <c r="D31" i="1" s="1"/>
  <c r="C28" i="1"/>
  <c r="C31" i="1" s="1"/>
  <c r="D19" i="1"/>
  <c r="C27" i="1"/>
  <c r="C16" i="1"/>
  <c r="D16" i="1"/>
  <c r="D15" i="1"/>
  <c r="C15" i="1"/>
  <c r="C14" i="1"/>
  <c r="D12" i="1"/>
  <c r="C12" i="1"/>
  <c r="D10" i="1"/>
  <c r="C10" i="1"/>
  <c r="C8" i="1"/>
  <c r="C21" i="1" s="1"/>
  <c r="C23" i="1" s="1"/>
  <c r="D21" i="1" l="1"/>
  <c r="C29" i="1"/>
  <c r="C24" i="1"/>
  <c r="D29" i="1" l="1"/>
  <c r="D24" i="1"/>
  <c r="D23" i="1"/>
  <c r="C30" i="1"/>
  <c r="C33" i="1"/>
  <c r="D30" i="1" l="1"/>
  <c r="D33" i="1"/>
  <c r="D34" i="1" s="1"/>
  <c r="C34" i="1"/>
  <c r="C36" i="1"/>
  <c r="D36" i="1" l="1"/>
  <c r="H29" i="6" l="1"/>
  <c r="H30" i="6" l="1"/>
  <c r="H41" i="6"/>
  <c r="H44" i="6" s="1"/>
  <c r="H33" i="6"/>
  <c r="H36" i="6" l="1"/>
  <c r="H34" i="6"/>
</calcChain>
</file>

<file path=xl/comments1.xml><?xml version="1.0" encoding="utf-8"?>
<comments xmlns="http://schemas.openxmlformats.org/spreadsheetml/2006/main">
  <authors>
    <author>Автор</author>
  </authors>
  <commentList>
    <comment ref="C1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пропорционально</t>
        </r>
      </text>
    </comment>
    <comment ref="D20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открытая схема из Горшкалевой</t>
        </r>
      </text>
    </comment>
  </commentList>
</comments>
</file>

<file path=xl/comments2.xml><?xml version="1.0" encoding="utf-8"?>
<comments xmlns="http://schemas.openxmlformats.org/spreadsheetml/2006/main">
  <authors>
    <author>Автор</author>
  </authors>
  <commentList>
    <comment ref="C1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пропорционально</t>
        </r>
      </text>
    </comment>
    <comment ref="D20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открытая схема из Горшкалевой</t>
        </r>
      </text>
    </comment>
  </commentList>
</comments>
</file>

<file path=xl/comments3.xml><?xml version="1.0" encoding="utf-8"?>
<comments xmlns="http://schemas.openxmlformats.org/spreadsheetml/2006/main">
  <authors>
    <author>Автор</author>
  </authors>
  <commentList>
    <comment ref="C1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пропорционально</t>
        </r>
      </text>
    </comment>
    <comment ref="D20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открытая схема из Горшкалевой</t>
        </r>
      </text>
    </comment>
    <comment ref="J26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стоимость потерь</t>
        </r>
      </text>
    </comment>
  </commentList>
</comments>
</file>

<file path=xl/sharedStrings.xml><?xml version="1.0" encoding="utf-8"?>
<sst xmlns="http://schemas.openxmlformats.org/spreadsheetml/2006/main" count="274" uniqueCount="83">
  <si>
    <t>Наименование показателя</t>
  </si>
  <si>
    <t>Един. Изм.</t>
  </si>
  <si>
    <t>Факт 2017</t>
  </si>
  <si>
    <t>Факт 2018</t>
  </si>
  <si>
    <t>Производство тепловой энергии</t>
  </si>
  <si>
    <t>Тыс. Гкал</t>
  </si>
  <si>
    <t>Расход тепловой энергии на собственные нужды</t>
  </si>
  <si>
    <t>Потери тепловой энергии в тепловых сетях</t>
  </si>
  <si>
    <t>Топливо на технологические цели</t>
  </si>
  <si>
    <t>тыс. руб.</t>
  </si>
  <si>
    <t>тыс. т.у.т.</t>
  </si>
  <si>
    <t>Вода на технологические цели</t>
  </si>
  <si>
    <t>тыс.м.куб.</t>
  </si>
  <si>
    <t>Электроэнергия</t>
  </si>
  <si>
    <t>тыс.кВтч</t>
  </si>
  <si>
    <t>Отчисления на социальные нужды</t>
  </si>
  <si>
    <t>Расходы по содержанию и эксплуатации оборудования</t>
  </si>
  <si>
    <t>Цеховые расходы</t>
  </si>
  <si>
    <t>Покупная тепловая энергия</t>
  </si>
  <si>
    <t>Итого цеховая себестоимость</t>
  </si>
  <si>
    <t>Отпуск тепловой энергии</t>
  </si>
  <si>
    <t>Цеховая себестоимость 1 Гкал</t>
  </si>
  <si>
    <t>руб./Гкал</t>
  </si>
  <si>
    <t>Цеховая себестоимость товарного отпуска</t>
  </si>
  <si>
    <t>Расходы по подготовке и освоению производства</t>
  </si>
  <si>
    <t>Общепроизводственные расходы, относимые на производство тепловой энергии</t>
  </si>
  <si>
    <t>Общехозяйственные расходы, относимые на производство тепловой энергии</t>
  </si>
  <si>
    <t>Внереализационные расходы</t>
  </si>
  <si>
    <t>Себестоимость товарного отпуска</t>
  </si>
  <si>
    <t>Себестоимость 1 Гкал</t>
  </si>
  <si>
    <t>Прибыль /+/        Убыток /-/</t>
  </si>
  <si>
    <t>Убытки прошлых лет</t>
  </si>
  <si>
    <t>Стоимость товарного отпуска всего</t>
  </si>
  <si>
    <t>Стоимость производства и передачи 1 Гкал</t>
  </si>
  <si>
    <t>Год</t>
  </si>
  <si>
    <t>01.01-30.06.2018</t>
  </si>
  <si>
    <t>01.07-31.12.2019</t>
  </si>
  <si>
    <t>Тарифы на тепловую энергию, руб/Гкал без НДС</t>
  </si>
  <si>
    <t>8.      Тарифы на тепловую энергию</t>
  </si>
  <si>
    <t>7.      Смета расходов по производству, передаче тепловой энергии</t>
  </si>
  <si>
    <t>Производство</t>
  </si>
  <si>
    <t>Передача</t>
  </si>
  <si>
    <t>Затраты на оплату труда</t>
  </si>
  <si>
    <t xml:space="preserve">Амортизация </t>
  </si>
  <si>
    <t>- горячая вода с коллекторов</t>
  </si>
  <si>
    <t>отборный пар с коллекторов от 7 до 13 кг/кв.см</t>
  </si>
  <si>
    <t>отборный пар с коллекторов от 1,2 до 2,5 кг/кв.см</t>
  </si>
  <si>
    <t>- острый и редуцированный пар</t>
  </si>
  <si>
    <t>- горячая вода из теплосети ОАО «ТГК-2»</t>
  </si>
  <si>
    <t>отборный пар из теплосети давлением 7-13 кг/кв.см</t>
  </si>
  <si>
    <t>отборный пар из теплосети давлением 1,2-2,5 кг/кв.см</t>
  </si>
  <si>
    <t xml:space="preserve">горячая вода из теплосети ОАО "ТГК-2" с целью компенсации потерь </t>
  </si>
  <si>
    <t>- горячая вода через теплосети                      МУП «Яргорэнергосбыт»</t>
  </si>
  <si>
    <t>- горячая вода через теплосети                       ГУП ЖКХ ЯО «Яркоммунсервис»</t>
  </si>
  <si>
    <t>Тариф на тепловую энергию, поставляемую потребителям Ярославской области публичным акционерным обществом «Территориальная генерирующая компания № 2» через тепловые сети открытого акционерного общества «Жилищно-коммунальное хозяйство «Заволжье». Утратил силу с 07.12.2018 года (Приказ ДЖКХ, энергетики и регулирования тарифов ЯО N213-ви от 06.12.2018 года)</t>
  </si>
  <si>
    <t xml:space="preserve">01.01-30.06.2019 </t>
  </si>
  <si>
    <t>Тариф на тепловую энергию, поставляемую потребителям Ярославского муниципального района публичным акционерным обществом «Территориальная генерирующая компания № 2»  в зоне действия единой теплоснабжающей организации                     N 4 ( пос. Дубки, Ивняки, Щедрино). Вступил в силу с 07.12.2018 года (Приказ ДЖКХ, энергетики и регулирования тарифов ЯО N213-ви от 06.12.2018 года)</t>
  </si>
  <si>
    <t xml:space="preserve">01.07-31.12.2018 </t>
  </si>
  <si>
    <t>Тариф на тепловую энергию, поставляемую публичным акционерным обществом «Территориальная генерирующая компания № 2» открытому акционерному обществу «Жилищно-коммунальное хозяйство «Заволжье», приобретающему тепловую энергию с целью компенсации потерь тепловой энергии. Утратил силу с 07.12.2018 года (Приказ ДЖКХ, энергетики и регулирования тарифов ЯО N213-ви от 06.12.2018 года)</t>
  </si>
  <si>
    <t>Тариф на тепловую энергию, поставляемую потребителям  Ярославского района Ярославской области, с. Лучинское публичным акционерным обществом «Территориальная генерирующая компания № 2» через тепловые сети ФГБУ «ЦЖКУ»,
с. Лучинское</t>
  </si>
  <si>
    <t>в том числе тариф на передачу по тепловым сетям, руб./Гкал без НДС</t>
  </si>
  <si>
    <t>Тариф на тепловую энергию, поставляемую потребителям Ярославского муниципального района публичным акционерным обществом «Территориальная генерирующая компания № 2»  в зоне действия единой теплоснабжающей организации  N 4 ( пос. Дубки, Ивняки, Щедрино), (Приказ ДЖКХ, энергетики и регулирования тарифов ЯО N416-тэ от 20.12.2018 года), руб./Гкал без НДС</t>
  </si>
  <si>
    <t>Тариф на тепловую энергию, поставляемую потребителям  Ярославского района Ярославской области, с. Лучинское публичным акционерным обществом «Территориальная генерирующая компания № 2» через тепловые сети ФГБУ «ЦЖКУ», с. Лучинское, (Приказ ДЖКХ, энергетики и регулирования тарифов ЯО N416-тэ от 20.12.2018 года), руб./Гкал без НДС</t>
  </si>
  <si>
    <t>01.01-30.06.2020</t>
  </si>
  <si>
    <t>01.07-31.12.2020</t>
  </si>
  <si>
    <t>Факт 2019</t>
  </si>
  <si>
    <t>План 2020</t>
  </si>
  <si>
    <t>Наименование теплоснабжающей/теплосетевой организации</t>
  </si>
  <si>
    <t>с 01.07.2016</t>
  </si>
  <si>
    <t>с 01.07.2017</t>
  </si>
  <si>
    <t>с 01.01.2018</t>
  </si>
  <si>
    <t>с 01.07.2018</t>
  </si>
  <si>
    <t>с 01.01.2019</t>
  </si>
  <si>
    <t>с 01.07.2019</t>
  </si>
  <si>
    <t>с 01.01.2020</t>
  </si>
  <si>
    <t>с 01.07.2020</t>
  </si>
  <si>
    <t>ПАО "ТГК-2" потребителям Ярославского муниципального района в зоне действия ЕТО-4 с 07.12.2018 (Приказ ДЖКХиРТ № 213-ви от 06.12.2018)</t>
  </si>
  <si>
    <t>Утвержденные тарифы на тепловую энергию, отпускаемую в горячей воде, руб/Гкал, без НДС</t>
  </si>
  <si>
    <t>ПАО "ТГК-2" потребителям Ярославской области через сети ОАО ЖКХ "Заволжье" (до 07.12.2018)</t>
  </si>
  <si>
    <t>7.      Смета расходов по производству, передаче тепловой энергии*</t>
  </si>
  <si>
    <t>*Без расходов на транспортировку тепловой энергиипо сетям сторонних организаций и расходов на покупку тепловой энергии от котельных в ЕТО-1</t>
  </si>
  <si>
    <t>Таблица 1.67</t>
  </si>
  <si>
    <t>Таблица 1.75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</si>
</sst>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2"/>
      <color theme="0" tint="-0.249977111117893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/>
    </xf>
    <xf numFmtId="0" fontId="3" fillId="0" borderId="0" xfId="0" applyFont="1"/>
    <xf numFmtId="0" fontId="4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1" fillId="0" borderId="3" xfId="0" applyFont="1" applyBorder="1" applyAlignment="1">
      <alignment horizontal="center" vertical="top"/>
    </xf>
    <xf numFmtId="0" fontId="1" fillId="0" borderId="3" xfId="0" applyFont="1" applyBorder="1" applyAlignment="1">
      <alignment horizontal="right" vertical="top" wrapText="1"/>
    </xf>
    <xf numFmtId="0" fontId="1" fillId="0" borderId="3" xfId="0" applyFont="1" applyBorder="1" applyAlignment="1">
      <alignment horizontal="center"/>
    </xf>
    <xf numFmtId="0" fontId="1" fillId="0" borderId="0" xfId="0" applyFont="1" applyAlignment="1">
      <alignment horizontal="left" vertical="center"/>
    </xf>
    <xf numFmtId="0" fontId="1" fillId="0" borderId="2" xfId="0" applyFont="1" applyBorder="1" applyAlignment="1">
      <alignment vertical="center"/>
    </xf>
    <xf numFmtId="0" fontId="2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3" xfId="0" applyFont="1" applyFill="1" applyBorder="1" applyAlignment="1">
      <alignment horizontal="right" vertical="top" wrapText="1"/>
    </xf>
    <xf numFmtId="0" fontId="1" fillId="0" borderId="3" xfId="0" applyFont="1" applyBorder="1" applyAlignment="1">
      <alignment horizontal="center" vertical="center" wrapText="1"/>
    </xf>
    <xf numFmtId="4" fontId="1" fillId="0" borderId="3" xfId="0" applyNumberFormat="1" applyFont="1" applyFill="1" applyBorder="1" applyAlignment="1">
      <alignment horizontal="right" vertical="top" wrapText="1"/>
    </xf>
    <xf numFmtId="4" fontId="1" fillId="0" borderId="3" xfId="0" applyNumberFormat="1" applyFont="1" applyBorder="1" applyAlignment="1">
      <alignment horizontal="right" vertical="top" wrapText="1"/>
    </xf>
    <xf numFmtId="2" fontId="1" fillId="0" borderId="3" xfId="0" applyNumberFormat="1" applyFont="1" applyFill="1" applyBorder="1" applyAlignment="1">
      <alignment horizontal="right" vertical="top" wrapText="1"/>
    </xf>
    <xf numFmtId="2" fontId="1" fillId="0" borderId="3" xfId="0" applyNumberFormat="1" applyFont="1" applyBorder="1" applyAlignment="1">
      <alignment horizontal="right" vertical="top" wrapText="1"/>
    </xf>
    <xf numFmtId="0" fontId="1" fillId="0" borderId="0" xfId="0" applyFont="1" applyFill="1"/>
    <xf numFmtId="0" fontId="1" fillId="0" borderId="0" xfId="0" applyFont="1" applyFill="1" applyBorder="1"/>
    <xf numFmtId="0" fontId="1" fillId="0" borderId="0" xfId="0" applyFont="1" applyFill="1" applyBorder="1" applyAlignment="1">
      <alignment horizontal="right" vertical="top" wrapText="1"/>
    </xf>
    <xf numFmtId="3" fontId="1" fillId="0" borderId="3" xfId="0" applyNumberFormat="1" applyFont="1" applyFill="1" applyBorder="1" applyAlignment="1">
      <alignment horizontal="right" vertical="top" wrapText="1"/>
    </xf>
    <xf numFmtId="0" fontId="1" fillId="0" borderId="3" xfId="0" applyFont="1" applyFill="1" applyBorder="1" applyAlignment="1">
      <alignment horizontal="center"/>
    </xf>
    <xf numFmtId="0" fontId="3" fillId="0" borderId="6" xfId="0" applyFont="1" applyBorder="1" applyAlignment="1">
      <alignment wrapText="1"/>
    </xf>
    <xf numFmtId="0" fontId="3" fillId="0" borderId="6" xfId="0" applyFont="1" applyBorder="1"/>
    <xf numFmtId="0" fontId="4" fillId="0" borderId="6" xfId="0" applyFont="1" applyBorder="1" applyAlignment="1">
      <alignment horizontal="center" vertical="center" wrapText="1"/>
    </xf>
    <xf numFmtId="0" fontId="4" fillId="0" borderId="6" xfId="0" applyFont="1" applyBorder="1" applyAlignment="1">
      <alignment vertical="center" wrapText="1"/>
    </xf>
    <xf numFmtId="0" fontId="4" fillId="0" borderId="6" xfId="0" applyFont="1" applyBorder="1" applyAlignment="1">
      <alignment horizontal="right" vertical="center"/>
    </xf>
    <xf numFmtId="2" fontId="1" fillId="0" borderId="0" xfId="0" applyNumberFormat="1" applyFont="1"/>
    <xf numFmtId="0" fontId="3" fillId="0" borderId="6" xfId="0" applyFont="1" applyBorder="1" applyAlignment="1">
      <alignment vertical="center" wrapText="1"/>
    </xf>
    <xf numFmtId="0" fontId="8" fillId="0" borderId="0" xfId="0" applyFont="1" applyAlignment="1">
      <alignment vertical="center"/>
    </xf>
    <xf numFmtId="0" fontId="8" fillId="0" borderId="0" xfId="0" applyFont="1"/>
    <xf numFmtId="4" fontId="8" fillId="0" borderId="0" xfId="0" applyNumberFormat="1" applyFont="1"/>
    <xf numFmtId="0" fontId="3" fillId="0" borderId="6" xfId="0" applyFont="1" applyBorder="1" applyAlignment="1">
      <alignment horizontal="right" vertical="center" wrapText="1"/>
    </xf>
    <xf numFmtId="4" fontId="1" fillId="2" borderId="3" xfId="0" applyNumberFormat="1" applyFont="1" applyFill="1" applyBorder="1" applyAlignment="1">
      <alignment horizontal="right" vertical="top" wrapText="1"/>
    </xf>
    <xf numFmtId="4" fontId="1" fillId="0" borderId="0" xfId="0" applyNumberFormat="1" applyFont="1"/>
    <xf numFmtId="0" fontId="1" fillId="0" borderId="2" xfId="0" applyFont="1" applyBorder="1" applyAlignment="1">
      <alignment vertical="center"/>
    </xf>
    <xf numFmtId="0" fontId="1" fillId="0" borderId="2" xfId="0" applyFont="1" applyBorder="1" applyAlignment="1">
      <alignment vertical="center"/>
    </xf>
    <xf numFmtId="4" fontId="1" fillId="3" borderId="3" xfId="0" applyNumberFormat="1" applyFont="1" applyFill="1" applyBorder="1" applyAlignment="1">
      <alignment horizontal="right" vertical="top" wrapText="1"/>
    </xf>
    <xf numFmtId="0" fontId="1" fillId="0" borderId="6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9" fillId="0" borderId="0" xfId="0" applyFont="1" applyAlignment="1">
      <alignment vertical="center"/>
    </xf>
    <xf numFmtId="0" fontId="10" fillId="3" borderId="0" xfId="0" applyFont="1" applyFill="1" applyAlignment="1">
      <alignment vertical="center"/>
    </xf>
    <xf numFmtId="0" fontId="11" fillId="3" borderId="0" xfId="0" applyFont="1" applyFill="1"/>
    <xf numFmtId="0" fontId="1" fillId="0" borderId="4" xfId="0" applyFont="1" applyBorder="1" applyAlignment="1">
      <alignment vertical="center"/>
    </xf>
    <xf numFmtId="0" fontId="1" fillId="0" borderId="2" xfId="0" applyFont="1" applyBorder="1" applyAlignment="1">
      <alignment vertical="center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externalLink" Target="externalLinks/externalLink6.xml"/><Relationship Id="rId18" Type="http://schemas.openxmlformats.org/officeDocument/2006/relationships/externalLink" Target="externalLinks/externalLink11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4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5.xml"/><Relationship Id="rId17" Type="http://schemas.openxmlformats.org/officeDocument/2006/relationships/externalLink" Target="externalLinks/externalLink10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9.xml"/><Relationship Id="rId20" Type="http://schemas.openxmlformats.org/officeDocument/2006/relationships/externalLink" Target="externalLinks/externalLink1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4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8.xml"/><Relationship Id="rId23" Type="http://schemas.openxmlformats.org/officeDocument/2006/relationships/styles" Target="styles.xml"/><Relationship Id="rId10" Type="http://schemas.openxmlformats.org/officeDocument/2006/relationships/externalLink" Target="externalLinks/externalLink3.xml"/><Relationship Id="rId19" Type="http://schemas.openxmlformats.org/officeDocument/2006/relationships/externalLink" Target="externalLinks/externalLink12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Relationship Id="rId14" Type="http://schemas.openxmlformats.org/officeDocument/2006/relationships/externalLink" Target="externalLinks/externalLink7.xml"/><Relationship Id="rId22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groups\feo\&#1058;&#1040;&#1056;&#1048;&#1060;&#1067;\&#1058;&#1040;&#1056;&#1048;&#1060;&#1067;_2019\&#1060;&#1040;&#1050;&#1058;%202017\&#1056;&#1040;&#1057;&#1063;&#1045;&#1058;%20&#1058;&#1040;&#1056;&#1048;&#1060;&#1054;&#1042;%20&#1058;&#1045;&#1055;&#1051;&#1054;_2019_&#1060;&#1040;&#1050;&#1058;_2017_&#1082;&#1086;&#1088;%20&#1088;&#1077;&#1079;&#1077;&#1088;&#1074;%20&#1055;&#1045;&#1063;&#1040;&#1058;&#1068;.xlsx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baklanovaov\AppData\Local\Microsoft\Windows\Temporary%20Internet%20Files\Content.Outlook\GKOLIQ8L\&#1056;&#1040;&#1057;&#1063;&#1045;&#1058;%20&#1058;&#1040;&#1056;&#1048;&#1060;&#1054;&#1042;%20&#1058;&#1045;&#1055;&#1051;&#1054;_2020_&#1060;&#1040;&#1050;&#1058;_2018&#1082;&#1086;&#1088;%20&#1085;&#1077;&#1088;&#1072;&#1087;&#1088;%20&#1087;&#1088;&#1080;&#1073;&#1099;&#1083;&#1100;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baklanovaov\AppData\Local\Microsoft\Windows\Temporary%20Internet%20Files\Content.Outlook\GKOLIQ8L\&#1056;&#1040;&#1057;&#1063;&#1045;&#1058;%20&#1058;&#1040;&#1056;&#1048;&#1060;&#1054;&#1042;%20&#1058;&#1045;&#1055;&#1051;&#1054;_2021_&#1060;&#1040;&#1050;&#1058;_2019_&#1082;&#1086;&#1088;.%20&#1085;&#1077;&#1088;&#1072;&#1089;&#1087;&#1088;%20&#1087;&#1088;&#1080;&#1073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baklanovaov\AppData\Local\Microsoft\Windows\Temporary%20Internet%20Files\Content.Outlook\GKOLIQ8L\&#1056;&#1040;&#1057;&#1063;&#1045;&#1058;%20&#1058;&#1040;&#1056;&#1048;&#1060;&#1054;&#1042;%20&#1058;&#1045;&#1055;&#1051;&#1054;_2019_&#1060;&#1040;&#1050;&#1058;_2017_&#1082;&#1086;&#1088;%20&#1085;&#1077;&#1088;&#1072;&#1089;&#1087;&#1088;%20&#1087;&#1088;&#1080;&#1073;&#1099;&#1083;&#1100;_2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baklanovaov\AppData\Local\Microsoft\Windows\Temporary%20Internet%20Files\Content.Outlook\GKOLIQ8L\&#1056;&#1040;&#1057;&#1063;&#1045;&#1058;%20&#1058;&#1040;&#1056;&#1048;&#1060;&#1054;&#1042;%20&#1058;&#1045;&#1055;&#1051;&#1054;_2020_&#1060;&#1040;&#1050;&#1058;_2018&#1082;&#1086;&#1088;%20&#1085;&#1077;&#1088;&#1072;&#1087;&#1088;%20&#1087;&#1088;&#1080;&#1073;&#1099;&#1083;&#1100;_2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baklanovaov\AppData\Local\Microsoft\Windows\Temporary%20Internet%20Files\Content.Outlook\GKOLIQ8L\&#1056;&#1040;&#1057;&#1063;&#1045;&#1058;%20&#1058;&#1040;&#1056;&#1048;&#1060;&#1054;&#1042;%20&#1058;&#1045;&#1055;&#1051;&#1054;_2021_&#1060;&#1040;&#1050;&#1058;_2019_&#1082;&#1086;&#1088;.%20&#1085;&#1077;&#1088;&#1072;&#1089;&#1087;&#1088;%20&#1087;&#1088;&#1080;&#1073;_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groups\feo\&#1058;&#1040;&#1056;&#1048;&#1060;&#1067;\&#1058;&#1040;&#1056;&#1048;&#1060;&#1067;_2020\&#1060;&#1040;&#1050;&#1058;%202018\&#1056;&#1040;&#1057;&#1063;&#1045;&#1058;%20&#1058;&#1040;&#1056;&#1048;&#1060;&#1054;&#1042;%20&#1058;&#1045;&#1055;&#1051;&#1054;_2020_&#1060;&#1040;&#1050;&#1058;_2018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groups\feo\&#1058;&#1040;&#1056;&#1048;&#1060;&#1067;\&#1058;&#1040;&#1056;&#1048;&#1060;&#1067;_2021\&#1060;&#1040;&#1050;&#1058;%202019\&#1056;&#1040;&#1057;&#1063;&#1045;&#1058;%20&#1058;&#1040;&#1056;&#1048;&#1060;&#1054;&#1042;%20&#1058;&#1045;&#1055;&#1051;&#1054;_2021_&#1060;&#1040;&#1050;&#1058;_2019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groups\feo\&#1058;&#1040;&#1056;&#1048;&#1060;&#1067;\&#1058;&#1040;&#1056;&#1048;&#1060;&#1067;_2020\&#1058;&#1040;&#1056;&#1048;&#1060;&#1053;&#1067;&#1045;%20&#1056;&#1045;&#1064;&#1045;&#1053;&#1048;&#1071;\&#1058;&#1045;&#1055;&#1051;&#1054;&#1042;&#1040;&#1071;%20&#1069;&#1053;&#1045;&#1056;&#1043;&#1048;&#1071;\&#1058;&#1043;&#1050;-2-2020_05%2012%202019%20&#1087;&#1086;&#1089;&#1083;&#1077;&#1076;&#1085;&#1080;&#1081;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groups\feo\&#1058;&#1040;&#1056;&#1048;&#1060;&#1067;\&#1058;&#1040;&#1056;&#1048;&#1060;&#1067;_2020\&#1058;&#1040;&#1056;&#1048;&#1060;&#1067;%20&#1053;&#1040;%20&#1058;&#1045;&#1055;&#1051;&#1054;\&#1057;&#1052;&#1045;&#1058;&#1040;%20&#1079;&#1072;&#1090;&#1088;&#1072;&#1090;\&#1042;&#1086;&#1076;&#1086;&#1089;&#1085;&#1072;&#1073;&#1078;&#1077;&#1085;&#1080;&#1077;%20&#1074;&#1086;&#1076;&#1086;&#1086;&#1090;&#1074;&#1077;&#1076;&#1077;&#1085;&#1080;&#1077;\&#1088;&#1072;&#1089;&#1095;&#1077;&#1090;%20&#1074;&#1086;&#1076;&#1099;%20&#1085;&#1072;%202020_2023%20&#1075;&#1086;&#1076;&#1099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groups\feo\&#1058;&#1040;&#1056;&#1048;&#1060;&#1067;\&#1058;&#1040;&#1056;&#1048;&#1060;&#1067;_2020\&#1058;&#1040;&#1056;&#1048;&#1060;&#1067;%20&#1053;&#1040;%20&#1058;&#1045;&#1055;&#1051;&#1054;\&#1056;&#1072;&#1073;&#1086;&#1090;&#1072;%20&#1085;&#1072;&#1076;%20&#1053;&#1042;&#1042;\&#1069;&#1085;&#1077;&#1088;&#1075;&#1080;&#1103;\&#1056;&#1072;&#1089;&#1095;&#1077;&#1090;%202020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groups\feo\&#1058;&#1040;&#1056;&#1048;&#1060;&#1067;\&#1058;&#1040;&#1056;&#1048;&#1060;&#1067;_2019\&#1058;&#1040;&#1056;&#1048;&#1060;&#1067;%20&#1053;&#1040;%20&#1058;&#1045;&#1055;&#1051;&#1054;\&#1056;&#1040;&#1057;&#1063;&#1045;&#1058;%20&#1058;&#1040;&#1056;&#1048;&#1060;&#1054;&#1042;%20&#1058;&#1045;&#1055;&#1051;&#1054;_2019_&#1082;&#1088;%20&#1088;&#1077;&#1079;&#1077;&#1088;&#1074;_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groups\feo\&#1058;&#1040;&#1056;&#1048;&#1060;&#1067;\&#1058;&#1040;&#1056;&#1048;&#1060;&#1067;_2021\&#1060;&#1040;&#1050;&#1058;%202019\&#1056;&#1040;&#1057;&#1063;&#1045;&#1058;%20&#1058;&#1040;&#1056;&#1048;&#1060;&#1054;&#1042;%20&#1058;&#1045;&#1055;&#1051;&#1054;_2021_&#1060;&#1040;&#1050;&#1058;_2019_&#1082;&#1086;&#1088;.%20&#1089;&#1090;&#1088;&#1072;&#1093;&#1086;&#1074;&#1072;&#1085;&#1080;&#1077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baklanovaov\AppData\Local\Microsoft\Windows\Temporary%20Internet%20Files\Content.Outlook\GKOLIQ8L\&#1056;&#1040;&#1057;&#1063;&#1045;&#1058;%20&#1058;&#1040;&#1056;&#1048;&#1060;&#1054;&#1042;%20&#1058;&#1045;&#1055;&#1051;&#1054;_2019_&#1060;&#1040;&#1050;&#1058;_2017_&#1082;&#1086;&#1088;%20&#1085;&#1077;&#1088;&#1072;&#1089;&#1087;&#1088;%20&#1087;&#1088;&#1080;&#1073;&#1099;&#1083;&#1100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.1_ПО"/>
      <sheetName val="4.3_копия"/>
      <sheetName val="4.4"/>
      <sheetName val="4.4.1_ТЭЦ-1"/>
      <sheetName val="4.4.2_ТЭЦ-2"/>
      <sheetName val="4.4.3_ТЭЦ-3"/>
      <sheetName val="4.4.4_ЛК"/>
      <sheetName val="4.4.5_ТВК"/>
      <sheetName val="4.5_БТ"/>
      <sheetName val="4.6 Смета ГУ ЯО"/>
      <sheetName val="4.6 Смета_доп"/>
      <sheetName val="4.6.1_ТЭЦ-1"/>
      <sheetName val="4.6.2_ТЭЦ-2"/>
      <sheetName val="4.6.3_ТЭЦ-3"/>
      <sheetName val="4.6.7_ТЭЦ"/>
      <sheetName val="4.6.7_ТЭЦ_доп"/>
      <sheetName val="4.6.4_ТВК"/>
      <sheetName val="4.6.5_ЛК"/>
      <sheetName val="4.6.6_ЯТС"/>
      <sheetName val="4.6.8_ИА_ГУ"/>
      <sheetName val="Сбыт"/>
      <sheetName val="4.6.9_Упр"/>
      <sheetName val="доли"/>
      <sheetName val="4.9"/>
      <sheetName val="4.9.1_ТЭЦ-1"/>
      <sheetName val="4.9.2_ТЭЦ-2"/>
      <sheetName val="4.9.3_ТЭЦ-3"/>
      <sheetName val="4.9.4_ТВК"/>
      <sheetName val="4.9.5_ЛК"/>
      <sheetName val="4.9.6_ЯТС"/>
      <sheetName val="4.9.7 Распред_ИА_ГУ"/>
      <sheetName val="5.4"/>
      <sheetName val="5.9"/>
      <sheetName val="6.1"/>
      <sheetName val="6.2"/>
      <sheetName val="6.4"/>
      <sheetName val="6.5"/>
      <sheetName val="6.5ЕТО"/>
      <sheetName val="6.5ЕТО с 01.07"/>
      <sheetName val="для заявления"/>
      <sheetName val="6.5 ЕТО теплоноситель "/>
      <sheetName val="6.5 ЕТО ГВС"/>
      <sheetName val="Лист1"/>
    </sheetNames>
    <sheetDataSet>
      <sheetData sheetId="0" refreshError="1">
        <row r="9">
          <cell r="C9">
            <v>4725.9919999999993</v>
          </cell>
        </row>
        <row r="19">
          <cell r="C19">
            <v>13.545</v>
          </cell>
        </row>
        <row r="41">
          <cell r="C41">
            <v>454.05600000000004</v>
          </cell>
        </row>
        <row r="51">
          <cell r="C51">
            <v>3.8491487519999996</v>
          </cell>
        </row>
        <row r="65">
          <cell r="C65">
            <v>4254.5418512480001</v>
          </cell>
        </row>
      </sheetData>
      <sheetData sheetId="1" refreshError="1"/>
      <sheetData sheetId="2" refreshError="1">
        <row r="27">
          <cell r="D27">
            <v>834.44693900000004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8">
          <cell r="L8">
            <v>121484.07267796139</v>
          </cell>
          <cell r="O8">
            <v>27273.781732232103</v>
          </cell>
        </row>
        <row r="11">
          <cell r="L11">
            <v>41113.635833800887</v>
          </cell>
          <cell r="O11">
            <v>515.81056199173167</v>
          </cell>
        </row>
        <row r="12">
          <cell r="L12">
            <v>3300583.301922217</v>
          </cell>
        </row>
        <row r="14">
          <cell r="L14">
            <v>-1947.1786000000002</v>
          </cell>
          <cell r="O14">
            <v>0</v>
          </cell>
        </row>
        <row r="15">
          <cell r="L15">
            <v>69856.849493713904</v>
          </cell>
          <cell r="O15">
            <v>59981.038537263594</v>
          </cell>
        </row>
        <row r="16">
          <cell r="O16">
            <v>227697.77158</v>
          </cell>
        </row>
        <row r="17">
          <cell r="L17">
            <v>150115.1888323063</v>
          </cell>
          <cell r="O17">
            <v>71773.720025797826</v>
          </cell>
        </row>
        <row r="18">
          <cell r="L18">
            <v>466203.92399550299</v>
          </cell>
          <cell r="O18">
            <v>131519.23214976615</v>
          </cell>
        </row>
        <row r="19">
          <cell r="L19">
            <v>133911.54931390058</v>
          </cell>
          <cell r="O19">
            <v>36893.113984360338</v>
          </cell>
        </row>
        <row r="20">
          <cell r="L20">
            <v>75229.061963298183</v>
          </cell>
          <cell r="O20">
            <v>26252.201538163168</v>
          </cell>
        </row>
        <row r="22">
          <cell r="L22">
            <v>10174.192289697612</v>
          </cell>
          <cell r="O22">
            <v>23974.990239077008</v>
          </cell>
        </row>
        <row r="24">
          <cell r="L24">
            <v>158721.74308731861</v>
          </cell>
          <cell r="O24">
            <v>756126.11656536162</v>
          </cell>
        </row>
        <row r="49">
          <cell r="L49">
            <v>3944.6378626188252</v>
          </cell>
          <cell r="O49">
            <v>1094.1184579429396</v>
          </cell>
        </row>
        <row r="50">
          <cell r="L50">
            <v>1958.4764572848376</v>
          </cell>
          <cell r="O50">
            <v>235.12685888196657</v>
          </cell>
        </row>
        <row r="51">
          <cell r="L51">
            <v>20.508309893459579</v>
          </cell>
          <cell r="O51">
            <v>2.4478810694115638</v>
          </cell>
        </row>
        <row r="52">
          <cell r="L52">
            <v>287.56831794527858</v>
          </cell>
          <cell r="O52">
            <v>0</v>
          </cell>
        </row>
        <row r="53">
          <cell r="L53">
            <v>53.91149690771288</v>
          </cell>
          <cell r="O53">
            <v>15.070359438663507</v>
          </cell>
        </row>
        <row r="54">
          <cell r="L54">
            <v>333.44807323085314</v>
          </cell>
          <cell r="O54">
            <v>0</v>
          </cell>
        </row>
        <row r="60">
          <cell r="O60">
            <v>704077.79487999994</v>
          </cell>
        </row>
        <row r="68">
          <cell r="L68">
            <v>134212.01182121766</v>
          </cell>
          <cell r="O68">
            <v>19843.393833006761</v>
          </cell>
        </row>
        <row r="85">
          <cell r="L85">
            <v>1119790.7178098781</v>
          </cell>
          <cell r="O85">
            <v>-1103575.5858668389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.1_ПО"/>
      <sheetName val="4.3_копия"/>
      <sheetName val="4.4"/>
      <sheetName val="4.4.1_ТЭЦ-1"/>
      <sheetName val="4.4.2_ТЭЦ-2"/>
      <sheetName val="4.4.3_ТЭЦ-3"/>
      <sheetName val="4.4.4_ЛК"/>
      <sheetName val="4.4.5_ТВК"/>
      <sheetName val="4.5_БТ"/>
      <sheetName val="4.6 Смета ГУ ЯО"/>
      <sheetName val="4.6 Смета_доп"/>
      <sheetName val="4.6.1_ТЭЦ-1"/>
      <sheetName val="4.6.2_ТЭЦ-2"/>
      <sheetName val="4.6.3_ТЭЦ-3"/>
      <sheetName val="4.6.7_ТЭЦ"/>
      <sheetName val="4.6.7_ТЭЦ_доп"/>
      <sheetName val="4.6.4_ТВК"/>
      <sheetName val="4.6.5_ЛК"/>
      <sheetName val="4.6.6_ЯТС"/>
      <sheetName val="4.6.8_ИА_ГУ"/>
      <sheetName val="Сбыт"/>
      <sheetName val="4.6.9_Упр"/>
      <sheetName val="доли"/>
      <sheetName val="4.9"/>
      <sheetName val="4.9.1_ТЭЦ-1"/>
      <sheetName val="4.9.2_ТЭЦ-2"/>
      <sheetName val="4.9.3_ТЭЦ-3"/>
      <sheetName val="4.9.4_ТВК"/>
      <sheetName val="4.9.5_ЛК"/>
      <sheetName val="4.9.6_ЯТС"/>
      <sheetName val="4.9.7 Распред_ИА_ГУ"/>
      <sheetName val="5.4"/>
      <sheetName val="5.9"/>
      <sheetName val="6.1"/>
      <sheetName val="6.2"/>
      <sheetName val="6.4"/>
      <sheetName val="6.5"/>
      <sheetName val="6.5ЕТО"/>
      <sheetName val="6.5ЕТО с 01.07"/>
      <sheetName val="для заявления"/>
      <sheetName val="6.5 ЕТО теплоноситель "/>
      <sheetName val="6.5 ЕТО ГВС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85">
          <cell r="L85">
            <v>77924.956700555325</v>
          </cell>
          <cell r="O85">
            <v>-8010.4954660221301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.1_ПО"/>
      <sheetName val="4.3_копия"/>
      <sheetName val="4.4"/>
      <sheetName val="4.4.1_ТЭЦ-1"/>
      <sheetName val="4.4.2_ТЭЦ-2"/>
      <sheetName val="4.4.3_ТЭЦ-3"/>
      <sheetName val="4.4.4_ЛК"/>
      <sheetName val="4.4.5_ТВК"/>
      <sheetName val="4.5_БТ"/>
      <sheetName val="4.6 Смета ГУ ЯО"/>
      <sheetName val="4.6 Смета_доп"/>
      <sheetName val="4.6.1_ТЭЦ-1"/>
      <sheetName val="4.6.2_ТЭЦ-2"/>
      <sheetName val="4.6.3_ТЭЦ-3"/>
      <sheetName val="4.6.7_ТЭЦ"/>
      <sheetName val="4.6.7_ТЭЦ_доп"/>
      <sheetName val="4.6.4_ТВК"/>
      <sheetName val="4.6.5_ЛК"/>
      <sheetName val="4.6.6_ЯТС"/>
      <sheetName val="4.6.8_ИА_ГУ"/>
      <sheetName val="Сбыт"/>
      <sheetName val="4.6.9_Упр"/>
      <sheetName val="доли"/>
      <sheetName val="4.9"/>
      <sheetName val="4.9.1_ТЭЦ-1"/>
      <sheetName val="4.9.2_ТЭЦ-2"/>
      <sheetName val="4.9.3_ТЭЦ-3"/>
      <sheetName val="4.9.4_ТВК"/>
      <sheetName val="4.9.5_ЛК"/>
      <sheetName val="4.9.6_ЯТС"/>
      <sheetName val="4.9.7 Распред_ИА_ГУ"/>
      <sheetName val="5.4"/>
      <sheetName val="5.9"/>
      <sheetName val="6.1"/>
      <sheetName val="6.2"/>
      <sheetName val="6.4"/>
      <sheetName val="6.5"/>
      <sheetName val="6.5ЕТО"/>
      <sheetName val="6.5ЕТО с 01.07"/>
      <sheetName val="для заявления"/>
      <sheetName val="6.5 ЕТО теплоноситель "/>
      <sheetName val="6.5 ЕТО ГВС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86">
          <cell r="L86">
            <v>133149.08148397401</v>
          </cell>
          <cell r="O86">
            <v>-41492.640672864516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.1_ПО"/>
      <sheetName val="4.3_копия"/>
      <sheetName val="4.4"/>
      <sheetName val="4.4.1_ТЭЦ-1"/>
      <sheetName val="4.4.2_ТЭЦ-2"/>
      <sheetName val="4.4.3_ТЭЦ-3"/>
      <sheetName val="4.4.4_ЛК"/>
      <sheetName val="4.4.5_ТВК"/>
      <sheetName val="4.5_БТ"/>
      <sheetName val="4.6 Смета ГУ ЯО"/>
      <sheetName val="4.6 Смета_доп"/>
      <sheetName val="4.6.1_ТЭЦ-1"/>
      <sheetName val="4.6.2_ТЭЦ-2"/>
      <sheetName val="4.6.3_ТЭЦ-3"/>
      <sheetName val="4.6.7_ТЭЦ"/>
      <sheetName val="4.6.7_ТЭЦ_доп"/>
      <sheetName val="4.6.4_ТВК"/>
      <sheetName val="4.6.5_ЛК"/>
      <sheetName val="4.6.6_ЯТС"/>
      <sheetName val="4.6.8_ИА_ГУ"/>
      <sheetName val="Сбыт"/>
      <sheetName val="4.6.9_Упр"/>
      <sheetName val="доли"/>
      <sheetName val="4.9"/>
      <sheetName val="4.9.1_ТЭЦ-1"/>
      <sheetName val="4.9.2_ТЭЦ-2"/>
      <sheetName val="4.9.3_ТЭЦ-3"/>
      <sheetName val="4.9.4_ТВК"/>
      <sheetName val="4.9.5_ЛК"/>
      <sheetName val="4.9.6_ЯТС"/>
      <sheetName val="4.9.7 Распред_ИА_ГУ"/>
      <sheetName val="5.4"/>
      <sheetName val="5.9"/>
      <sheetName val="6.1"/>
      <sheetName val="6.2"/>
      <sheetName val="6.4"/>
      <sheetName val="6.5"/>
      <sheetName val="6.5ЕТО"/>
      <sheetName val="6.5ЕТО с 01.07"/>
      <sheetName val="для заявления"/>
      <sheetName val="6.5 ЕТО теплоноситель "/>
      <sheetName val="6.5 ЕТО ГВС"/>
      <sheetName val="Лист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85">
          <cell r="L85">
            <v>-405203.43373641046</v>
          </cell>
          <cell r="O85">
            <v>421418.5656794497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.1_ПО"/>
      <sheetName val="4.3_копия"/>
      <sheetName val="4.4"/>
      <sheetName val="4.4.1_ТЭЦ-1"/>
      <sheetName val="4.4.2_ТЭЦ-2"/>
      <sheetName val="4.4.3_ТЭЦ-3"/>
      <sheetName val="4.4.4_ЛК"/>
      <sheetName val="4.4.5_ТВК"/>
      <sheetName val="4.5_БТ"/>
      <sheetName val="4.6 Смета ГУ ЯО"/>
      <sheetName val="4.6 Смета_доп"/>
      <sheetName val="4.6.1_ТЭЦ-1"/>
      <sheetName val="4.6.2_ТЭЦ-2"/>
      <sheetName val="4.6.3_ТЭЦ-3"/>
      <sheetName val="4.6.7_ТЭЦ"/>
      <sheetName val="4.6.7_ТЭЦ_доп"/>
      <sheetName val="4.6.4_ТВК"/>
      <sheetName val="4.6.5_ЛК"/>
      <sheetName val="4.6.6_ЯТС"/>
      <sheetName val="4.6.8_ИА_ГУ"/>
      <sheetName val="Сбыт"/>
      <sheetName val="4.6.9_Упр"/>
      <sheetName val="доли"/>
      <sheetName val="4.9"/>
      <sheetName val="4.9.1_ТЭЦ-1"/>
      <sheetName val="4.9.2_ТЭЦ-2"/>
      <sheetName val="4.9.3_ТЭЦ-3"/>
      <sheetName val="4.9.4_ТВК"/>
      <sheetName val="4.9.5_ЛК"/>
      <sheetName val="4.9.6_ЯТС"/>
      <sheetName val="4.9.7 Распред_ИА_ГУ"/>
      <sheetName val="5.4"/>
      <sheetName val="5.9"/>
      <sheetName val="6.1"/>
      <sheetName val="6.2"/>
      <sheetName val="6.4"/>
      <sheetName val="6.5"/>
      <sheetName val="6.5ЕТО"/>
      <sheetName val="6.5ЕТО с 01.07"/>
      <sheetName val="для заявления"/>
      <sheetName val="6.5 ЕТО теплоноситель "/>
      <sheetName val="6.5 ЕТО ГВС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85">
          <cell r="L85">
            <v>-369317.83973508904</v>
          </cell>
          <cell r="O85">
            <v>439232.30096962227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.1_ПО"/>
      <sheetName val="4.3_копия"/>
      <sheetName val="4.4"/>
      <sheetName val="4.4.1_ТЭЦ-1"/>
      <sheetName val="4.4.2_ТЭЦ-2"/>
      <sheetName val="4.4.3_ТЭЦ-3"/>
      <sheetName val="4.4.4_ЛК"/>
      <sheetName val="4.4.5_ТВК"/>
      <sheetName val="4.5_БТ"/>
      <sheetName val="4.6 Смета ГУ ЯО"/>
      <sheetName val="4.6 Смета_доп"/>
      <sheetName val="4.6.1_ТЭЦ-1"/>
      <sheetName val="4.6.2_ТЭЦ-2"/>
      <sheetName val="4.6.3_ТЭЦ-3"/>
      <sheetName val="4.6.7_ТЭЦ"/>
      <sheetName val="4.6.7_ТЭЦ_доп"/>
      <sheetName val="4.6.4_ТВК"/>
      <sheetName val="4.6.5_ЛК"/>
      <sheetName val="4.6.6_ЯТС"/>
      <sheetName val="4.6.8_ИА_ГУ"/>
      <sheetName val="Сбыт"/>
      <sheetName val="4.6.9_Упр"/>
      <sheetName val="доли"/>
      <sheetName val="4.9"/>
      <sheetName val="4.9.1_ТЭЦ-1"/>
      <sheetName val="4.9.2_ТЭЦ-2"/>
      <sheetName val="4.9.3_ТЭЦ-3"/>
      <sheetName val="4.9.4_ТВК"/>
      <sheetName val="4.9.5_ЛК"/>
      <sheetName val="4.9.6_ЯТС"/>
      <sheetName val="4.9.7 Распред_ИА_ГУ"/>
      <sheetName val="5.4"/>
      <sheetName val="5.9"/>
      <sheetName val="6.1"/>
      <sheetName val="6.2"/>
      <sheetName val="6.4"/>
      <sheetName val="6.5"/>
      <sheetName val="6.5ЕТО"/>
      <sheetName val="6.5ЕТО с 01.07"/>
      <sheetName val="для заявления"/>
      <sheetName val="6.5 ЕТО теплоноситель "/>
      <sheetName val="6.5 ЕТО ГВС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86">
          <cell r="L86">
            <v>-316858.86834921595</v>
          </cell>
          <cell r="O86">
            <v>408515.30916032539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.1_ПО"/>
      <sheetName val="4.3_копия"/>
      <sheetName val="4.4"/>
      <sheetName val="4.4.1_ТЭЦ-1"/>
      <sheetName val="4.4.2_ТЭЦ-2"/>
      <sheetName val="4.4.3_ТЭЦ-3"/>
      <sheetName val="4.4.4_ЛК"/>
      <sheetName val="4.4.5_ТВК"/>
      <sheetName val="4.5_БТ"/>
      <sheetName val="4.6 Смета ГУ ЯО"/>
      <sheetName val="4.6 Смета_доп"/>
      <sheetName val="4.6.1_ТЭЦ-1"/>
      <sheetName val="4.6.2_ТЭЦ-2"/>
      <sheetName val="4.6.3_ТЭЦ-3"/>
      <sheetName val="4.6.7_ТЭЦ"/>
      <sheetName val="4.6.7_ТЭЦ_доп"/>
      <sheetName val="4.6.4_ТВК"/>
      <sheetName val="4.6.5_ЛК"/>
      <sheetName val="4.6.6_ЯТС"/>
      <sheetName val="4.6.8_ИА_ГУ"/>
      <sheetName val="Сбыт"/>
      <sheetName val="4.6.9_Упр"/>
      <sheetName val="доли"/>
      <sheetName val="4.9"/>
      <sheetName val="4.9.1_ТЭЦ-1"/>
      <sheetName val="4.9.2_ТЭЦ-2"/>
      <sheetName val="4.9.3_ТЭЦ-3"/>
      <sheetName val="4.9.4_ТВК"/>
      <sheetName val="4.9.5_ЛК"/>
      <sheetName val="4.9.6_ЯТС"/>
      <sheetName val="4.9.7 Распред_ИА_ГУ"/>
      <sheetName val="5.4"/>
      <sheetName val="5.9"/>
      <sheetName val="6.1"/>
      <sheetName val="6.2"/>
      <sheetName val="6.4"/>
      <sheetName val="6.5"/>
      <sheetName val="6.5ЕТО"/>
      <sheetName val="6.5ЕТО с 01.07"/>
      <sheetName val="для заявления"/>
      <sheetName val="6.5 ЕТО теплоноситель "/>
      <sheetName val="6.5 ЕТО ГВС"/>
      <sheetName val="Лист1"/>
      <sheetName val="Лист2"/>
    </sheetNames>
    <sheetDataSet>
      <sheetData sheetId="0" refreshError="1">
        <row r="9">
          <cell r="C9">
            <v>4761.6419999999998</v>
          </cell>
        </row>
        <row r="19">
          <cell r="C19">
            <v>14.281000000000001</v>
          </cell>
        </row>
        <row r="41">
          <cell r="C41">
            <v>570.02300000000002</v>
          </cell>
        </row>
        <row r="51">
          <cell r="C51">
            <v>3.2236219860000004</v>
          </cell>
        </row>
        <row r="65">
          <cell r="C65">
            <v>4174.1143780140001</v>
          </cell>
        </row>
      </sheetData>
      <sheetData sheetId="1" refreshError="1"/>
      <sheetData sheetId="2" refreshError="1">
        <row r="27">
          <cell r="D27">
            <v>843.59048951947807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8">
          <cell r="L8">
            <v>105759.07451616453</v>
          </cell>
          <cell r="O8">
            <v>45288.828547210753</v>
          </cell>
        </row>
        <row r="11">
          <cell r="L11">
            <v>40458.592184430861</v>
          </cell>
          <cell r="O11">
            <v>523.44371557577244</v>
          </cell>
        </row>
        <row r="12">
          <cell r="L12">
            <v>3423563.5070954319</v>
          </cell>
        </row>
        <row r="14">
          <cell r="L14">
            <v>0</v>
          </cell>
          <cell r="O14">
            <v>0</v>
          </cell>
        </row>
        <row r="15">
          <cell r="L15">
            <v>59275.214107665772</v>
          </cell>
          <cell r="O15">
            <v>59241.804755783953</v>
          </cell>
        </row>
        <row r="16">
          <cell r="O16">
            <v>222514.36764000001</v>
          </cell>
        </row>
        <row r="17">
          <cell r="L17">
            <v>148463.72079675901</v>
          </cell>
          <cell r="O17">
            <v>80757.604243422858</v>
          </cell>
        </row>
        <row r="18">
          <cell r="L18">
            <v>441613.92967545375</v>
          </cell>
          <cell r="O18">
            <v>127944.4563741154</v>
          </cell>
        </row>
        <row r="19">
          <cell r="L19">
            <v>128133.62389290096</v>
          </cell>
          <cell r="O19">
            <v>36310.184411543611</v>
          </cell>
        </row>
        <row r="20">
          <cell r="L20">
            <v>77285.404136378027</v>
          </cell>
          <cell r="O20">
            <v>36592.571256620118</v>
          </cell>
        </row>
        <row r="22">
          <cell r="L22">
            <v>10053.753358651182</v>
          </cell>
          <cell r="O22">
            <v>29833.218057338116</v>
          </cell>
        </row>
        <row r="24">
          <cell r="L24">
            <v>187004.19701111189</v>
          </cell>
          <cell r="O24">
            <v>784389.20197895484</v>
          </cell>
        </row>
        <row r="49">
          <cell r="L49">
            <v>11867.753263420218</v>
          </cell>
          <cell r="O49">
            <v>2308.9171301348306</v>
          </cell>
        </row>
        <row r="50">
          <cell r="L50">
            <v>2083.3093102842031</v>
          </cell>
          <cell r="O50">
            <v>478.36605206589121</v>
          </cell>
        </row>
        <row r="51">
          <cell r="L51">
            <v>76.410667375511366</v>
          </cell>
          <cell r="O51">
            <v>0</v>
          </cell>
        </row>
        <row r="52">
          <cell r="L52">
            <v>1073.4822568850254</v>
          </cell>
          <cell r="O52">
            <v>250</v>
          </cell>
        </row>
        <row r="53">
          <cell r="L53">
            <v>99.581465538868144</v>
          </cell>
          <cell r="O53">
            <v>0</v>
          </cell>
        </row>
        <row r="54">
          <cell r="L54">
            <v>100.58321444615133</v>
          </cell>
          <cell r="O54">
            <v>0</v>
          </cell>
        </row>
        <row r="60">
          <cell r="O60">
            <v>719107.7850700001</v>
          </cell>
        </row>
        <row r="68">
          <cell r="L68">
            <v>11804.972862129929</v>
          </cell>
        </row>
        <row r="71">
          <cell r="O71">
            <v>-3287.2054277877828</v>
          </cell>
        </row>
        <row r="85">
          <cell r="L85">
            <v>1229649.5313850529</v>
          </cell>
          <cell r="O85">
            <v>-1159735.07015052</v>
          </cell>
        </row>
        <row r="89">
          <cell r="L89">
            <v>5851260.5481600007</v>
          </cell>
          <cell r="O89">
            <v>263660.61083004554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.1_ПО"/>
      <sheetName val="4.3_копия"/>
      <sheetName val="4.4"/>
      <sheetName val="4.4.1_ТЭЦ-1"/>
      <sheetName val="4.4.2_ТЭЦ-2"/>
      <sheetName val="4.4.3_ТЭЦ-3"/>
      <sheetName val="4.4.4_ЛК"/>
      <sheetName val="4.4.5_ТВК"/>
      <sheetName val="4.5_БТ"/>
      <sheetName val="4.6 Смета ГУ ЯО"/>
      <sheetName val="4.6 Смета_доп"/>
      <sheetName val="4.6.1_ТЭЦ-1"/>
      <sheetName val="4.6.2_ТЭЦ-2"/>
      <sheetName val="4.6.3_ТЭЦ-3"/>
      <sheetName val="4.6.7_ТЭЦ"/>
      <sheetName val="4.6.7_ТЭЦ_доп"/>
      <sheetName val="4.6.4_ТВК"/>
      <sheetName val="4.6.5_ЛК"/>
      <sheetName val="4.6.6_ЯТС"/>
      <sheetName val="4.6.8_ИА_ГУ"/>
      <sheetName val="Сбыт"/>
      <sheetName val="4.6.9_Упр"/>
      <sheetName val="доли"/>
      <sheetName val="4.9"/>
      <sheetName val="4.9.1_ТЭЦ-1"/>
      <sheetName val="4.9.2_ТЭЦ-2"/>
      <sheetName val="4.9.3_ТЭЦ-3"/>
      <sheetName val="4.9.4_ТВК"/>
      <sheetName val="4.9.5_ЛК"/>
      <sheetName val="4.9.6_ЯТС"/>
      <sheetName val="4.9.7 Распред_ИА_ГУ"/>
      <sheetName val="5.4"/>
      <sheetName val="5.9"/>
      <sheetName val="6.1"/>
      <sheetName val="6.2"/>
      <sheetName val="6.4"/>
      <sheetName val="6.5"/>
      <sheetName val="6.5ЕТО"/>
      <sheetName val="6.5ЕТО с 01.07"/>
      <sheetName val="для заявления"/>
      <sheetName val="6.5 ЕТО теплоноситель "/>
      <sheetName val="6.5 ЕТО ГВС"/>
      <sheetName val="Лист1"/>
      <sheetName val="Лист2"/>
    </sheetNames>
    <sheetDataSet>
      <sheetData sheetId="0">
        <row r="9">
          <cell r="C9">
            <v>4224.5200000000004</v>
          </cell>
        </row>
        <row r="19">
          <cell r="C19">
            <v>12.369</v>
          </cell>
        </row>
        <row r="41">
          <cell r="C41">
            <v>351.42400000000009</v>
          </cell>
        </row>
        <row r="51">
          <cell r="C51">
            <v>1.917004385</v>
          </cell>
        </row>
        <row r="65">
          <cell r="C65">
            <v>3858.8099956149999</v>
          </cell>
        </row>
      </sheetData>
      <sheetData sheetId="1" refreshError="1"/>
      <sheetData sheetId="2">
        <row r="27">
          <cell r="D27">
            <v>744.59547034199284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8">
          <cell r="L8">
            <v>121022.16142720406</v>
          </cell>
          <cell r="O8">
            <v>37310.469150481396</v>
          </cell>
        </row>
        <row r="11">
          <cell r="C11">
            <v>424721.74621533894</v>
          </cell>
          <cell r="L11">
            <v>48074.124133147474</v>
          </cell>
          <cell r="O11">
            <v>559.6760222562749</v>
          </cell>
        </row>
        <row r="12">
          <cell r="L12">
            <v>3099827.5667176154</v>
          </cell>
        </row>
        <row r="14">
          <cell r="L14">
            <v>0</v>
          </cell>
          <cell r="O14">
            <v>0</v>
          </cell>
        </row>
        <row r="15">
          <cell r="L15">
            <v>70004.686782605859</v>
          </cell>
          <cell r="O15">
            <v>57315.330774788003</v>
          </cell>
        </row>
        <row r="16">
          <cell r="O16">
            <v>202423.15625999999</v>
          </cell>
        </row>
        <row r="17">
          <cell r="L17">
            <v>154869.57101021806</v>
          </cell>
          <cell r="O17">
            <v>108109.72331011046</v>
          </cell>
        </row>
        <row r="18">
          <cell r="L18">
            <v>420050.34142563882</v>
          </cell>
          <cell r="O18">
            <v>130603.02416824359</v>
          </cell>
        </row>
        <row r="19">
          <cell r="L19">
            <v>122823.6677756944</v>
          </cell>
          <cell r="O19">
            <v>37658.881751722045</v>
          </cell>
        </row>
        <row r="20">
          <cell r="L20">
            <v>113743.11102468488</v>
          </cell>
          <cell r="O20">
            <v>32652.234784167878</v>
          </cell>
        </row>
        <row r="22">
          <cell r="L22">
            <v>11647.825295730259</v>
          </cell>
          <cell r="O22">
            <v>29297.066257255399</v>
          </cell>
        </row>
        <row r="24">
          <cell r="L24">
            <v>163072.88566454785</v>
          </cell>
          <cell r="O24">
            <v>796291.37977279676</v>
          </cell>
        </row>
        <row r="49">
          <cell r="L49">
            <v>10451.529201512489</v>
          </cell>
          <cell r="O49">
            <v>4142.3358816753998</v>
          </cell>
        </row>
        <row r="50">
          <cell r="L50">
            <v>3121.8375544036712</v>
          </cell>
          <cell r="O50">
            <v>347.84037977968086</v>
          </cell>
        </row>
        <row r="51">
          <cell r="L51">
            <v>177.99948178183647</v>
          </cell>
          <cell r="O51">
            <v>443.13508000000002</v>
          </cell>
        </row>
        <row r="52">
          <cell r="L52">
            <v>611.22542929692975</v>
          </cell>
          <cell r="O52">
            <v>0</v>
          </cell>
        </row>
        <row r="53">
          <cell r="L53">
            <v>0</v>
          </cell>
          <cell r="O53">
            <v>0</v>
          </cell>
        </row>
        <row r="54">
          <cell r="L54">
            <v>115.64170684400676</v>
          </cell>
          <cell r="O54">
            <v>0</v>
          </cell>
        </row>
        <row r="68">
          <cell r="L68">
            <v>196609.86490633435</v>
          </cell>
        </row>
        <row r="71">
          <cell r="O71">
            <v>34967.172235833226</v>
          </cell>
        </row>
        <row r="85">
          <cell r="L85">
            <v>1271648.6360319052</v>
          </cell>
          <cell r="O85">
            <v>-1179992.1952207955</v>
          </cell>
        </row>
        <row r="89">
          <cell r="L89">
            <v>5596784.5772889918</v>
          </cell>
          <cell r="O89">
            <v>252228.74703102629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 в среднем "/>
      <sheetName val="п.отп. тэ"/>
      <sheetName val="Т.У.Т."/>
      <sheetName val="Расчет"/>
      <sheetName val="ЕТО-потери"/>
      <sheetName val="ЕТО вода"/>
      <sheetName val="ЕТО пар"/>
      <sheetName val="6. ЕТО с 01.07 кор"/>
      <sheetName val="ЕТО теплоноситель"/>
      <sheetName val="ГВС закрытая"/>
      <sheetName val="Приб теплоноситель"/>
      <sheetName val="Смета теплоноситель"/>
      <sheetName val="тар.меню 2016 "/>
      <sheetName val="Топливо 2019"/>
      <sheetName val="газ по договору"/>
      <sheetName val="Топливо 2020г"/>
      <sheetName val="Топливо 2021"/>
      <sheetName val="Топливо 2022"/>
      <sheetName val="Топливо 2023"/>
      <sheetName val="Структ.топл на 2015"/>
      <sheetName val="Общая смета'19"/>
      <sheetName val="Смета Заволжье"/>
      <sheetName val="2 Зав"/>
      <sheetName val="3.1ПП_Зав"/>
      <sheetName val="5.1 Зав"/>
      <sheetName val="5.2 Зав"/>
      <sheetName val="5.3 Зав"/>
      <sheetName val="5.4 с 01.07 Зав"/>
      <sheetName val="5.9 Зав"/>
      <sheetName val="4.7 Зав"/>
      <sheetName val="4.9_Заволжье (2)"/>
      <sheetName val="Тариф Заволжье передача"/>
      <sheetName val="передано в аренду"/>
      <sheetName val="Покупная энергия"/>
      <sheetName val="Охрана"/>
      <sheetName val="тех.обслуживание оборудования"/>
      <sheetName val="содержание автотранспорта"/>
      <sheetName val="Арендн плата"/>
      <sheetName val="Амортизация"/>
      <sheetName val="средние з-ты"/>
      <sheetName val="Затраты ИА"/>
      <sheetName val="затраты"/>
      <sheetName val="Прибыль"/>
      <sheetName val="кредиты"/>
      <sheetName val="избыток тэн"/>
      <sheetName val="для выпадающих!"/>
      <sheetName val="Фактические затраты-2014"/>
      <sheetName val="избыток для экспертного"/>
      <sheetName val="зпл"/>
      <sheetName val="Распр. 2020"/>
      <sheetName val="Смета"/>
      <sheetName val="Операционнные расходы"/>
      <sheetName val="Операционные расходы"/>
      <sheetName val="Неподконтрольные расходы"/>
      <sheetName val="Ресурсы"/>
      <sheetName val="НВВ"/>
      <sheetName val="Приложение к экспертному"/>
      <sheetName val="Приб общ"/>
      <sheetName val="бал.топл."/>
      <sheetName val="долгосрочные параметры_ТЭ"/>
      <sheetName val="долгосрочные параметры _ТН"/>
      <sheetName val="ремонты"/>
      <sheetName val="Ф'08,09,10-распр."/>
      <sheetName val="Фонд 12"/>
      <sheetName val="тар.меню (2)"/>
      <sheetName val="без перепродажи для ГРБС"/>
      <sheetName val="Приб общ теплоноситель"/>
      <sheetName val="Вода расчет 2019-2023"/>
      <sheetName val="фин. пок"/>
      <sheetName val="долгоср_ТЭ"/>
      <sheetName val="тариф ХТ с резевир"/>
      <sheetName val="топливная составаляющая"/>
      <sheetName val="Лист3"/>
    </sheetNames>
    <sheetDataSet>
      <sheetData sheetId="0" refreshError="1"/>
      <sheetData sheetId="1">
        <row r="15">
          <cell r="D15">
            <v>4507.9163313226209</v>
          </cell>
        </row>
        <row r="25">
          <cell r="D25">
            <v>13.840733333333333</v>
          </cell>
        </row>
        <row r="45">
          <cell r="D45">
            <v>455.73900000000003</v>
          </cell>
        </row>
        <row r="53">
          <cell r="D53">
            <v>3.0539529103333334</v>
          </cell>
        </row>
        <row r="67">
          <cell r="D67">
            <v>4214.7967450789547</v>
          </cell>
        </row>
      </sheetData>
      <sheetData sheetId="2">
        <row r="17">
          <cell r="N17">
            <v>801.10697680907185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>
        <row r="8">
          <cell r="N8">
            <v>123036.03742263668</v>
          </cell>
          <cell r="O8">
            <v>5592.9035844</v>
          </cell>
          <cell r="P8">
            <v>28229.791421848044</v>
          </cell>
        </row>
        <row r="9">
          <cell r="N9">
            <v>419809.81087980006</v>
          </cell>
          <cell r="O9">
            <v>68789.633064570007</v>
          </cell>
          <cell r="P9">
            <v>142322.56679024629</v>
          </cell>
        </row>
        <row r="10">
          <cell r="N10">
            <v>110236.871052</v>
          </cell>
          <cell r="O10">
            <v>337.59207900000007</v>
          </cell>
          <cell r="P10">
            <v>49411.916058235569</v>
          </cell>
        </row>
        <row r="11">
          <cell r="N11">
            <v>8304.7019220000002</v>
          </cell>
          <cell r="O11">
            <v>3073.1106780000005</v>
          </cell>
          <cell r="P11">
            <v>26579.954387322159</v>
          </cell>
        </row>
        <row r="13">
          <cell r="N13">
            <v>65445.69108627001</v>
          </cell>
          <cell r="O13">
            <v>17055.632823569998</v>
          </cell>
          <cell r="P13">
            <v>39548.502821935086</v>
          </cell>
        </row>
        <row r="27">
          <cell r="N27">
            <v>7540.528545000001</v>
          </cell>
          <cell r="O27">
            <v>70.593831000000023</v>
          </cell>
          <cell r="P27">
            <v>1660.439156686358</v>
          </cell>
        </row>
        <row r="28">
          <cell r="N28">
            <v>13.972949099999999</v>
          </cell>
          <cell r="O28">
            <v>0</v>
          </cell>
          <cell r="P28">
            <v>85.139871074160013</v>
          </cell>
        </row>
        <row r="29">
          <cell r="N29">
            <v>0</v>
          </cell>
          <cell r="O29">
            <v>0</v>
          </cell>
          <cell r="P29">
            <v>500.96468050819789</v>
          </cell>
        </row>
        <row r="40">
          <cell r="N40">
            <v>707.40667800000006</v>
          </cell>
          <cell r="O40">
            <v>116.14383000000001</v>
          </cell>
          <cell r="P40">
            <v>227.22895219156939</v>
          </cell>
        </row>
      </sheetData>
      <sheetData sheetId="52" refreshError="1"/>
      <sheetData sheetId="53">
        <row r="9">
          <cell r="D9">
            <v>5761.8672356738707</v>
          </cell>
          <cell r="I9">
            <v>1443.1553632482526</v>
          </cell>
        </row>
        <row r="11">
          <cell r="D11">
            <v>73043.848790000004</v>
          </cell>
          <cell r="I11">
            <v>22163.165988233333</v>
          </cell>
        </row>
        <row r="18">
          <cell r="D18">
            <v>158721.82626999996</v>
          </cell>
          <cell r="I18">
            <v>38597.648627015544</v>
          </cell>
        </row>
        <row r="19">
          <cell r="D19">
            <v>72643.83</v>
          </cell>
          <cell r="I19">
            <v>14330.105828298209</v>
          </cell>
        </row>
        <row r="20">
          <cell r="D20">
            <v>117845.63288759264</v>
          </cell>
          <cell r="I20">
            <v>128268.55128479659</v>
          </cell>
        </row>
        <row r="21">
          <cell r="D21">
            <v>124366.75900000001</v>
          </cell>
          <cell r="I21">
            <v>24533.241000000013</v>
          </cell>
        </row>
        <row r="25">
          <cell r="D25">
            <v>15005.788858188187</v>
          </cell>
          <cell r="I25">
            <v>-1726.8447621825806</v>
          </cell>
        </row>
        <row r="26">
          <cell r="I26">
            <v>1797.2218408795031</v>
          </cell>
        </row>
      </sheetData>
      <sheetData sheetId="54">
        <row r="7">
          <cell r="I7">
            <v>3477162.522929424</v>
          </cell>
        </row>
        <row r="8">
          <cell r="I8">
            <v>76585.851090692013</v>
          </cell>
          <cell r="N8">
            <v>73350.084655750426</v>
          </cell>
        </row>
        <row r="10">
          <cell r="I10">
            <v>105763.94478000001</v>
          </cell>
        </row>
        <row r="11">
          <cell r="I11">
            <v>76418.001149999996</v>
          </cell>
          <cell r="N11">
            <v>629.4313969965915</v>
          </cell>
        </row>
        <row r="13">
          <cell r="N13">
            <v>789344.58871081308</v>
          </cell>
        </row>
      </sheetData>
      <sheetData sheetId="55">
        <row r="13">
          <cell r="I13">
            <v>70265.599452230701</v>
          </cell>
          <cell r="N13">
            <v>30811.807778504917</v>
          </cell>
        </row>
        <row r="17">
          <cell r="N17">
            <v>-225.04893000000084</v>
          </cell>
        </row>
        <row r="18">
          <cell r="I18">
            <v>115200</v>
          </cell>
          <cell r="N18">
            <v>-115200</v>
          </cell>
        </row>
        <row r="20">
          <cell r="I20">
            <v>5311291.0075440481</v>
          </cell>
          <cell r="N20">
            <v>1294437.0692141324</v>
          </cell>
        </row>
      </sheetData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>
        <row r="59">
          <cell r="C59">
            <v>12135.010505999999</v>
          </cell>
        </row>
        <row r="61">
          <cell r="C61">
            <v>5809</v>
          </cell>
        </row>
        <row r="63">
          <cell r="C63">
            <v>41605.3845</v>
          </cell>
          <cell r="D63">
            <v>4363.17</v>
          </cell>
        </row>
        <row r="70">
          <cell r="C70">
            <v>5798.855333333333</v>
          </cell>
        </row>
        <row r="75">
          <cell r="J75">
            <v>393396.08214699657</v>
          </cell>
        </row>
      </sheetData>
      <sheetData sheetId="68" refreshError="1"/>
      <sheetData sheetId="69" refreshError="1"/>
      <sheetData sheetId="70" refreshError="1"/>
      <sheetData sheetId="71" refreshError="1"/>
      <sheetData sheetId="72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 среднегодовой"/>
      <sheetName val="Свод с 01.07"/>
      <sheetName val="вода фАКТ 2018"/>
      <sheetName val="баланс 2018 факт"/>
      <sheetName val="Баланс 2015max"/>
      <sheetName val="Баланс 2016(утвержденный)"/>
      <sheetName val="Баланс 2016max"/>
      <sheetName val="Баланс 2017 "/>
      <sheetName val="Баланс 2016(утв)тариф с 1.07.16"/>
      <sheetName val="Баланс 2019 ож.среднегодовой"/>
      <sheetName val="Баланс 2018 среднегодовой"/>
      <sheetName val="Баланс 2019"/>
      <sheetName val="Баланс 2019 ож тариф с 01.07.19"/>
      <sheetName val="Баланс 2020 тариф с 01.07.20"/>
      <sheetName val="Баланс 2021тариф с 01.07.21"/>
      <sheetName val="Баланс 2022 тариф с 01.07.22"/>
      <sheetName val="Баланс 2023 тариф с 01.07.23"/>
      <sheetName val="Цены по филиалам "/>
      <sheetName val="водосн 2016-2018 средний"/>
      <sheetName val="выборка по актам2018 факт"/>
      <sheetName val="КУБ2018"/>
      <sheetName val="КУБ2018водозабор"/>
      <sheetName val="доля ИАсреднегод"/>
      <sheetName val="2019 расчет под утв"/>
      <sheetName val="доля расчет  с 01.07"/>
      <sheetName val="доля с 01.07"/>
      <sheetName val="факт за 3 года"/>
      <sheetName val="2020 среднегод объемы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>
        <row r="46">
          <cell r="I46">
            <v>5.3</v>
          </cell>
        </row>
      </sheetData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_ПХН"/>
      <sheetName val="СВОд ПХН в ценах окт"/>
      <sheetName val="2013"/>
      <sheetName val="факт 2018"/>
      <sheetName val="расшифровка энергии"/>
      <sheetName val="распределение ЭЭ 2018 факт"/>
      <sheetName val="Быкова объемы ЭЭ"/>
      <sheetName val="ож 2019 среднегод"/>
      <sheetName val="2019 ож в тарифах 2ПГ"/>
      <sheetName val="2020 тариф среднегод"/>
      <sheetName val="2020тариф в ц 2 полуг"/>
      <sheetName val="2020 в тарифах окт2019"/>
      <sheetName val="2020 в тарифах сент2019"/>
      <sheetName val="2020 в тарифах июняс к1,03"/>
      <sheetName val="2021 тариф в ценах 2ПГ"/>
      <sheetName val="2022 тариф в ценах 2ПГ "/>
      <sheetName val="2023 тариф в ценах 2ПГ "/>
      <sheetName val="2024 тариф в ценах 2ПГ"/>
      <sheetName val="Распределение МЭК2019"/>
      <sheetName val="КУБ ЯТС 2018"/>
      <sheetName val="КУБ ЛК 2018"/>
      <sheetName val="КУБ ТВК 2018"/>
      <sheetName val="КУБ ТВК 2018 перевыставка"/>
      <sheetName val="КУБ ИА ЯР 2018"/>
      <sheetName val="КУБ ИА ЯР перевыставка"/>
      <sheetName val="КУБ ИА ТГК 2018"/>
      <sheetName val="КУБ ИА ТГК 2018 перевыставка"/>
      <sheetName val="Газпром возмещение ИА ТГК"/>
      <sheetName val="ТЭ и подпитка по ИА ТГК2018"/>
      <sheetName val="покупная ТЭ2018 обе схемы"/>
      <sheetName val="покупка теплоносителя2018"/>
      <sheetName val="ТЭ на ХН ИА ГУ"/>
      <sheetName val="ТН на ХН ИА ГУ"/>
      <sheetName val="ТН на ХН ЯТС2018"/>
      <sheetName val="ТЭ на ХН ЯТС 2018"/>
      <sheetName val="доля 2018"/>
      <sheetName val="доля2018-2023 среднегодовая"/>
      <sheetName val="доля  с 01.07."/>
      <sheetName val="ТН ИА ЯР 0821"/>
      <sheetName val="ТЭ ИА ЯР 0312"/>
      <sheetName val="ТН ИА ТГК-2 0821"/>
      <sheetName val="ТЭ ИА ТГК 0312"/>
      <sheetName val="ЭЭ 2019-23ИА ТГК среднгод"/>
      <sheetName val="ТЭ 2018-2023 иа тгк среднегод"/>
      <sheetName val="доля с 01.07"/>
      <sheetName val="доля с 01.07 в ценах октября"/>
      <sheetName val="ЭЭ2019-23 иа ТГК с 01.07."/>
      <sheetName val="ЭЭ в ценах октября "/>
      <sheetName val="ТЭ 2019-23 ИА ТГК с 01.07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19">
          <cell r="W19">
            <v>12905343.333333336</v>
          </cell>
        </row>
        <row r="33">
          <cell r="W33">
            <v>6844519.166666666</v>
          </cell>
        </row>
        <row r="47">
          <cell r="W47">
            <v>14907080</v>
          </cell>
        </row>
        <row r="75">
          <cell r="W75">
            <v>126092.66666666667</v>
          </cell>
        </row>
        <row r="89">
          <cell r="W89">
            <v>238680</v>
          </cell>
        </row>
      </sheetData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заголовок"/>
      <sheetName val="содержание"/>
      <sheetName val="2"/>
      <sheetName val="3.1_ПП"/>
      <sheetName val="4.1_ПО"/>
      <sheetName val="4.3"/>
      <sheetName val="4.3_копия"/>
      <sheetName val="4.4"/>
      <sheetName val="4.4.1_ТЭЦ-1"/>
      <sheetName val="4.4.2_ТЭЦ-2"/>
      <sheetName val="4.4.3_ТЭЦ-3"/>
      <sheetName val="4.4.4_ЛК"/>
      <sheetName val="4.4.5_ТВК"/>
      <sheetName val="4.5_БТ"/>
      <sheetName val="4.6 Смета ГУ ЯО"/>
      <sheetName val="4.6 Смета_доп"/>
      <sheetName val="4.6.1_ТЭЦ-1"/>
      <sheetName val="4.6.2_ТЭЦ-2"/>
      <sheetName val="4.6.3_ТЭЦ-3"/>
      <sheetName val="4.6.7_ТЭЦ"/>
      <sheetName val="4.6.7_ТЭЦ_доп"/>
      <sheetName val="4.6.4_ТВК"/>
      <sheetName val="4.6.5_ЛК"/>
      <sheetName val="4.6.6_ЯТС"/>
      <sheetName val="4.6.8_Упр Яр"/>
      <sheetName val="Сбыт"/>
      <sheetName val="4.6.9_Упр ПАО ТГК-2"/>
      <sheetName val="доли"/>
      <sheetName val="4.7"/>
      <sheetName val="4.8"/>
      <sheetName val="4.9"/>
      <sheetName val="4.9.1_ТЭЦ-1"/>
      <sheetName val="4.9.2_ТЭЦ-2"/>
      <sheetName val="4.9.3_ТЭЦ-3"/>
      <sheetName val="4.9.4_ТВК"/>
      <sheetName val="4.9.5_ЛК"/>
      <sheetName val="4.9.6_ЯТС"/>
      <sheetName val="4.9.7 Распред_ИА_ГУ"/>
      <sheetName val="4.10_Аморт_ГУ_с долей_ТГК"/>
      <sheetName val="4.10.1_ИА_ТГК"/>
      <sheetName val="4.10.1.1 распр. ИА"/>
      <sheetName val="4.10.2_ИА_ГУ"/>
      <sheetName val="4.10.3_ТЭЦ-1"/>
      <sheetName val="4.10.4_ТЭЦ-2"/>
      <sheetName val="4.10.5_ТЭЦ-3"/>
      <sheetName val="4.10.9 свод ТЭЦ"/>
      <sheetName val="4.10.6_ЯТС"/>
      <sheetName val="4.10.7_ТВК"/>
      <sheetName val="4.10.8_ЛК"/>
      <sheetName val="4.11"/>
      <sheetName val="4.12"/>
      <sheetName val="4.13"/>
      <sheetName val="4.14"/>
      <sheetName val="4.15"/>
      <sheetName val="5.1"/>
      <sheetName val="5.2"/>
      <sheetName val="5.3"/>
      <sheetName val="5.4"/>
      <sheetName val="5.4 с 01.07"/>
      <sheetName val="5.5"/>
      <sheetName val="5.6"/>
      <sheetName val="5.7.1"/>
      <sheetName val="5.9"/>
      <sheetName val="5.7.2"/>
      <sheetName val="5.9  с 01.07"/>
      <sheetName val="6.1"/>
      <sheetName val="6.1 с 01.07."/>
      <sheetName val="6.2"/>
      <sheetName val="6.2 с 01.07."/>
      <sheetName val="6.3"/>
      <sheetName val="6.4"/>
      <sheetName val="6.4 с 01.07"/>
      <sheetName val="6.5"/>
      <sheetName val="6.5 с 01.07"/>
      <sheetName val="6.5ЕТО"/>
      <sheetName val="ЕТО потери"/>
      <sheetName val="6. ЕТО с 01.07 кор"/>
      <sheetName val="6.5ЕТО с 01.07"/>
      <sheetName val="для заявления"/>
      <sheetName val="6.6"/>
      <sheetName val="6.7"/>
      <sheetName val="6.8"/>
      <sheetName val="процент за кредит"/>
      <sheetName val="6.5 ЕТО теплоноситель с 01.07"/>
      <sheetName val="6.6 ЕТО ГВС с 01.07"/>
      <sheetName val="6.5 ЕТО теплоноситель "/>
      <sheetName val="6.5 ЕТО ГВС"/>
      <sheetName val="ГВС ТГК с 01.07"/>
      <sheetName val="22 ф-ла"/>
      <sheetName val="Обоснования для 22 ф-лы"/>
      <sheetName val="зав_луч"/>
      <sheetName val="ето"/>
      <sheetName val="Лист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>
        <row r="89">
          <cell r="L89">
            <v>5645237.058619597</v>
          </cell>
          <cell r="O89">
            <v>258432.19104717462</v>
          </cell>
        </row>
      </sheetData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>
        <row r="104">
          <cell r="D104">
            <v>12665</v>
          </cell>
        </row>
      </sheetData>
      <sheetData sheetId="44">
        <row r="104">
          <cell r="D104">
            <v>21304</v>
          </cell>
        </row>
      </sheetData>
      <sheetData sheetId="45">
        <row r="104">
          <cell r="D104">
            <v>22404</v>
          </cell>
        </row>
      </sheetData>
      <sheetData sheetId="46" refreshError="1"/>
      <sheetData sheetId="47" refreshError="1"/>
      <sheetData sheetId="48">
        <row r="104">
          <cell r="D104">
            <v>7998</v>
          </cell>
        </row>
      </sheetData>
      <sheetData sheetId="49">
        <row r="104">
          <cell r="D104">
            <v>6571</v>
          </cell>
        </row>
      </sheetData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.1_ПО"/>
      <sheetName val="4.3_копия"/>
      <sheetName val="4.4"/>
      <sheetName val="4.4.1_ТЭЦ-1"/>
      <sheetName val="4.4.2_ТЭЦ-2"/>
      <sheetName val="4.4.3_ТЭЦ-3"/>
      <sheetName val="4.4.4_ЛК"/>
      <sheetName val="4.4.5_ТВК"/>
      <sheetName val="4.5_БТ"/>
      <sheetName val="4.6 Смета ГУ ЯО"/>
      <sheetName val="4.6 Смета_доп"/>
      <sheetName val="4.6.1_ТЭЦ-1"/>
      <sheetName val="4.6.2_ТЭЦ-2"/>
      <sheetName val="4.6.3_ТЭЦ-3"/>
      <sheetName val="4.6.7_ТЭЦ"/>
      <sheetName val="4.6.7_ТЭЦ_доп"/>
      <sheetName val="4.6.4_ТВК"/>
      <sheetName val="4.6.5_ЛК"/>
      <sheetName val="4.6.6_ЯТС"/>
      <sheetName val="4.6.8_ИА_ГУ"/>
      <sheetName val="Сбыт"/>
      <sheetName val="4.6.9_Упр"/>
      <sheetName val="доли"/>
      <sheetName val="4.9"/>
      <sheetName val="4.9.1_ТЭЦ-1"/>
      <sheetName val="4.9.2_ТЭЦ-2"/>
      <sheetName val="4.9.3_ТЭЦ-3"/>
      <sheetName val="4.9.4_ТВК"/>
      <sheetName val="4.9.5_ЛК"/>
      <sheetName val="4.9.6_ЯТС"/>
      <sheetName val="4.9.7 Распред_ИА_ГУ"/>
      <sheetName val="5.4"/>
      <sheetName val="5.9"/>
      <sheetName val="6.1"/>
      <sheetName val="6.2"/>
      <sheetName val="6.4"/>
      <sheetName val="6.5"/>
      <sheetName val="6.5ЕТО"/>
      <sheetName val="6.5ЕТО с 01.07"/>
      <sheetName val="для заявления"/>
      <sheetName val="6.5 ЕТО теплоноситель "/>
      <sheetName val="6.5 ЕТО ГВС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61">
          <cell r="O61">
            <v>713657.68259999994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.1_ПО"/>
      <sheetName val="4.3_копия"/>
      <sheetName val="4.4"/>
      <sheetName val="4.4.1_ТЭЦ-1"/>
      <sheetName val="4.4.2_ТЭЦ-2"/>
      <sheetName val="4.4.3_ТЭЦ-3"/>
      <sheetName val="4.4.4_ЛК"/>
      <sheetName val="4.4.5_ТВК"/>
      <sheetName val="4.5_БТ"/>
      <sheetName val="4.6 Смета ГУ ЯО"/>
      <sheetName val="4.6 Смета_доп"/>
      <sheetName val="4.6.1_ТЭЦ-1"/>
      <sheetName val="4.6.2_ТЭЦ-2"/>
      <sheetName val="4.6.3_ТЭЦ-3"/>
      <sheetName val="4.6.7_ТЭЦ"/>
      <sheetName val="4.6.7_ТЭЦ_доп"/>
      <sheetName val="4.6.4_ТВК"/>
      <sheetName val="4.6.5_ЛК"/>
      <sheetName val="4.6.6_ЯТС"/>
      <sheetName val="4.6.8_ИА_ГУ"/>
      <sheetName val="Сбыт"/>
      <sheetName val="4.6.9_Упр"/>
      <sheetName val="доли"/>
      <sheetName val="4.9"/>
      <sheetName val="4.9.1_ТЭЦ-1"/>
      <sheetName val="4.9.2_ТЭЦ-2"/>
      <sheetName val="4.9.3_ТЭЦ-3"/>
      <sheetName val="4.9.4_ТВК"/>
      <sheetName val="4.9.5_ЛК"/>
      <sheetName val="4.9.6_ЯТС"/>
      <sheetName val="4.9.7 Распред_ИА_ГУ"/>
      <sheetName val="5.4"/>
      <sheetName val="5.9"/>
      <sheetName val="6.1"/>
      <sheetName val="6.2"/>
      <sheetName val="6.4"/>
      <sheetName val="6.5"/>
      <sheetName val="6.5ЕТО"/>
      <sheetName val="6.5ЕТО с 01.07"/>
      <sheetName val="для заявления"/>
      <sheetName val="6.5 ЕТО теплоноситель "/>
      <sheetName val="6.5 ЕТО ГВС"/>
      <sheetName val="Лист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85">
          <cell r="L85">
            <v>7007.2737989258676</v>
          </cell>
          <cell r="O85">
            <v>9207.8581441135084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O36"/>
  <sheetViews>
    <sheetView zoomScale="75" zoomScaleNormal="75" workbookViewId="0">
      <pane xSplit="2" ySplit="4" topLeftCell="C5" activePane="bottomRight" state="frozen"/>
      <selection pane="topRight" activeCell="C1" sqref="C1"/>
      <selection pane="bottomLeft" activeCell="A5" sqref="A5"/>
      <selection pane="bottomRight" activeCell="N12" sqref="N12"/>
    </sheetView>
  </sheetViews>
  <sheetFormatPr defaultRowHeight="15.75" x14ac:dyDescent="0.25"/>
  <cols>
    <col min="1" max="1" width="85" style="2" customWidth="1"/>
    <col min="2" max="2" width="14.7109375" style="1" customWidth="1"/>
    <col min="3" max="3" width="16.7109375" style="1" customWidth="1"/>
    <col min="4" max="4" width="15.140625" style="1" customWidth="1"/>
    <col min="5" max="5" width="16.140625" style="1" customWidth="1"/>
    <col min="6" max="8" width="15.140625" style="1" customWidth="1"/>
    <col min="9" max="9" width="16" style="1" customWidth="1"/>
    <col min="10" max="10" width="15.140625" style="1" customWidth="1"/>
    <col min="11" max="11" width="11.140625" style="1" bestFit="1" customWidth="1"/>
    <col min="12" max="13" width="9.140625" style="1"/>
    <col min="14" max="14" width="10.7109375" style="1" bestFit="1" customWidth="1"/>
    <col min="15" max="16384" width="9.140625" style="1"/>
  </cols>
  <sheetData>
    <row r="2" spans="1:15" ht="16.5" thickBot="1" x14ac:dyDescent="0.3">
      <c r="A2" s="10" t="s">
        <v>39</v>
      </c>
    </row>
    <row r="3" spans="1:15" s="13" customFormat="1" ht="16.5" thickBot="1" x14ac:dyDescent="0.3">
      <c r="A3" s="50" t="s">
        <v>0</v>
      </c>
      <c r="B3" s="52" t="s">
        <v>1</v>
      </c>
      <c r="C3" s="48" t="s">
        <v>2</v>
      </c>
      <c r="D3" s="49"/>
      <c r="E3" s="48" t="s">
        <v>3</v>
      </c>
      <c r="F3" s="49"/>
      <c r="G3" s="48" t="s">
        <v>65</v>
      </c>
      <c r="H3" s="49"/>
      <c r="I3" s="48" t="s">
        <v>66</v>
      </c>
      <c r="J3" s="49"/>
    </row>
    <row r="4" spans="1:15" s="13" customFormat="1" ht="16.5" thickBot="1" x14ac:dyDescent="0.3">
      <c r="A4" s="51"/>
      <c r="B4" s="53"/>
      <c r="C4" s="15" t="s">
        <v>40</v>
      </c>
      <c r="D4" s="15" t="s">
        <v>41</v>
      </c>
      <c r="E4" s="15" t="s">
        <v>40</v>
      </c>
      <c r="F4" s="15" t="s">
        <v>41</v>
      </c>
      <c r="G4" s="15" t="s">
        <v>40</v>
      </c>
      <c r="H4" s="15" t="s">
        <v>41</v>
      </c>
      <c r="I4" s="15" t="s">
        <v>40</v>
      </c>
      <c r="J4" s="15" t="s">
        <v>41</v>
      </c>
    </row>
    <row r="5" spans="1:15" ht="16.5" thickBot="1" x14ac:dyDescent="0.3">
      <c r="A5" s="11" t="s">
        <v>4</v>
      </c>
      <c r="B5" s="7" t="s">
        <v>5</v>
      </c>
      <c r="C5" s="16">
        <f>'[1]4.1_ПО'!$C$9</f>
        <v>4725.9919999999993</v>
      </c>
      <c r="D5" s="14"/>
      <c r="E5" s="16">
        <f>'[2]4.1_ПО'!$C$9</f>
        <v>4761.6419999999998</v>
      </c>
      <c r="F5" s="14"/>
      <c r="G5" s="16">
        <f>'[3]4.1_ПО'!$C$9</f>
        <v>4224.5200000000004</v>
      </c>
      <c r="H5" s="14"/>
      <c r="I5" s="16">
        <f>'[4]п.отп. тэ'!$D$15</f>
        <v>4507.9163313226209</v>
      </c>
      <c r="J5" s="14"/>
    </row>
    <row r="6" spans="1:15" ht="16.5" thickBot="1" x14ac:dyDescent="0.3">
      <c r="A6" s="11" t="s">
        <v>6</v>
      </c>
      <c r="B6" s="7" t="s">
        <v>5</v>
      </c>
      <c r="C6" s="16">
        <f>'[1]4.1_ПО'!$C$19</f>
        <v>13.545</v>
      </c>
      <c r="D6" s="14"/>
      <c r="E6" s="16">
        <f>'[2]4.1_ПО'!$C$19</f>
        <v>14.281000000000001</v>
      </c>
      <c r="F6" s="14"/>
      <c r="G6" s="16">
        <f>'[3]4.1_ПО'!$C$19</f>
        <v>12.369</v>
      </c>
      <c r="H6" s="14"/>
      <c r="I6" s="16">
        <f>'[4]п.отп. тэ'!$D$25</f>
        <v>13.840733333333333</v>
      </c>
      <c r="J6" s="14"/>
    </row>
    <row r="7" spans="1:15" ht="16.5" thickBot="1" x14ac:dyDescent="0.3">
      <c r="A7" s="11" t="s">
        <v>7</v>
      </c>
      <c r="B7" s="7" t="s">
        <v>5</v>
      </c>
      <c r="C7" s="16">
        <f>'[1]4.1_ПО'!$C$41+'[1]4.1_ПО'!$C$51</f>
        <v>457.90514875200006</v>
      </c>
      <c r="D7" s="16"/>
      <c r="E7" s="16">
        <f>'[2]4.1_ПО'!$C$41+'[2]4.1_ПО'!$C$51</f>
        <v>573.24662198600004</v>
      </c>
      <c r="F7" s="16"/>
      <c r="G7" s="16">
        <f>'[3]4.1_ПО'!$C$41+'[3]4.1_ПО'!$C$51</f>
        <v>353.34100438500008</v>
      </c>
      <c r="H7" s="16"/>
      <c r="I7" s="16">
        <f>'[4]п.отп. тэ'!$D$45+'[4]п.отп. тэ'!$D$53</f>
        <v>458.79295291033338</v>
      </c>
      <c r="J7" s="16"/>
    </row>
    <row r="8" spans="1:15" ht="16.5" thickBot="1" x14ac:dyDescent="0.3">
      <c r="A8" s="46" t="s">
        <v>8</v>
      </c>
      <c r="B8" s="9" t="s">
        <v>9</v>
      </c>
      <c r="C8" s="16">
        <f>'[1]4.6 Смета ГУ ЯО'!$L$12</f>
        <v>3300583.301922217</v>
      </c>
      <c r="D8" s="14"/>
      <c r="E8" s="16">
        <f>'[2]4.6 Смета ГУ ЯО'!$L$12</f>
        <v>3423563.5070954319</v>
      </c>
      <c r="F8" s="14"/>
      <c r="G8" s="16">
        <f>'[3]4.6 Смета ГУ ЯО'!$L$12</f>
        <v>3099827.5667176154</v>
      </c>
      <c r="H8" s="14"/>
      <c r="I8" s="16">
        <f>[4]Ресурсы!$I$7</f>
        <v>3477162.522929424</v>
      </c>
      <c r="J8" s="14"/>
    </row>
    <row r="9" spans="1:15" ht="16.5" thickBot="1" x14ac:dyDescent="0.3">
      <c r="A9" s="47"/>
      <c r="B9" s="9" t="s">
        <v>10</v>
      </c>
      <c r="C9" s="18">
        <f>'[1]4.4'!$D$27</f>
        <v>834.44693900000004</v>
      </c>
      <c r="D9" s="14"/>
      <c r="E9" s="18">
        <f>'[2]4.4'!$D$27</f>
        <v>843.59048951947807</v>
      </c>
      <c r="F9" s="14"/>
      <c r="G9" s="18">
        <f>'[3]4.4'!$D$27</f>
        <v>744.59547034199284</v>
      </c>
      <c r="H9" s="14"/>
      <c r="I9" s="18">
        <f>[4]Т.У.Т.!$N$17</f>
        <v>801.10697680907185</v>
      </c>
      <c r="J9" s="14"/>
    </row>
    <row r="10" spans="1:15" ht="16.5" thickBot="1" x14ac:dyDescent="0.3">
      <c r="A10" s="46" t="s">
        <v>11</v>
      </c>
      <c r="B10" s="9" t="s">
        <v>9</v>
      </c>
      <c r="C10" s="16">
        <f>'[1]4.6 Смета ГУ ЯО'!$L$11</f>
        <v>41113.635833800887</v>
      </c>
      <c r="D10" s="16">
        <f>'[1]4.6 Смета ГУ ЯО'!$O$11</f>
        <v>515.81056199173167</v>
      </c>
      <c r="E10" s="16">
        <f>'[2]4.6 Смета ГУ ЯО'!$L$11</f>
        <v>40458.592184430861</v>
      </c>
      <c r="F10" s="16">
        <f>'[2]4.6 Смета ГУ ЯО'!$O$11</f>
        <v>523.44371557577244</v>
      </c>
      <c r="G10" s="16">
        <f>'[3]4.6 Смета ГУ ЯО'!$L$11</f>
        <v>48074.124133147474</v>
      </c>
      <c r="H10" s="16">
        <f>'[3]4.6 Смета ГУ ЯО'!$O$11</f>
        <v>559.6760222562749</v>
      </c>
      <c r="I10" s="16">
        <f>[4]Ресурсы!$I$11</f>
        <v>76418.001149999996</v>
      </c>
      <c r="J10" s="16">
        <f>[4]Ресурсы!$N$11</f>
        <v>629.4313969965915</v>
      </c>
    </row>
    <row r="11" spans="1:15" s="20" customFormat="1" ht="16.5" thickBot="1" x14ac:dyDescent="0.3">
      <c r="A11" s="47"/>
      <c r="B11" s="24" t="s">
        <v>12</v>
      </c>
      <c r="C11" s="18">
        <v>7701.5612494970565</v>
      </c>
      <c r="D11" s="18">
        <v>5.633</v>
      </c>
      <c r="E11" s="18">
        <v>7163.8468097136647</v>
      </c>
      <c r="F11" s="18">
        <v>4.742</v>
      </c>
      <c r="G11" s="18">
        <f>69663.3070348485*G10/'[3]4.6 Смета ГУ ЯО'!$C$11</f>
        <v>7885.1683478926207</v>
      </c>
      <c r="H11" s="18">
        <v>4.4510000000000005</v>
      </c>
      <c r="I11" s="18">
        <f>('[4]Вода расчет 2019-2023'!$C$59+'[4]Вода расчет 2019-2023'!$C$61+'[4]Вода расчет 2019-2023'!$C$63-'[4]Вода расчет 2019-2023'!$D$63+'[4]Вода расчет 2019-2023'!$C$70)*I10/'[4]Вода расчет 2019-2023'!$J$75</f>
        <v>11846.47776375827</v>
      </c>
      <c r="J11" s="18">
        <f>'[5]Баланс 2020 тариф с 01.07.20'!$I$46</f>
        <v>5.3</v>
      </c>
    </row>
    <row r="12" spans="1:15" ht="16.5" thickBot="1" x14ac:dyDescent="0.3">
      <c r="A12" s="46" t="s">
        <v>13</v>
      </c>
      <c r="B12" s="9" t="s">
        <v>9</v>
      </c>
      <c r="C12" s="16">
        <f>'[1]4.6 Смета ГУ ЯО'!$L$14+'[1]4.6 Смета ГУ ЯО'!$L$15</f>
        <v>67909.670893713905</v>
      </c>
      <c r="D12" s="16">
        <f>'[1]4.6 Смета ГУ ЯО'!$O$14+'[1]4.6 Смета ГУ ЯО'!$O$15</f>
        <v>59981.038537263594</v>
      </c>
      <c r="E12" s="16">
        <f>'[2]4.6 Смета ГУ ЯО'!$L$14+'[2]4.6 Смета ГУ ЯО'!$L$15</f>
        <v>59275.214107665772</v>
      </c>
      <c r="F12" s="16">
        <f>'[2]4.6 Смета ГУ ЯО'!$O$14+'[2]4.6 Смета ГУ ЯО'!$O$15</f>
        <v>59241.804755783953</v>
      </c>
      <c r="G12" s="16">
        <f>'[3]4.6 Смета ГУ ЯО'!$L$14+'[3]4.6 Смета ГУ ЯО'!$L$15</f>
        <v>70004.686782605859</v>
      </c>
      <c r="H12" s="16">
        <f>'[3]4.6 Смета ГУ ЯО'!$O$14+'[3]4.6 Смета ГУ ЯО'!$O$15</f>
        <v>57315.330774788003</v>
      </c>
      <c r="I12" s="16">
        <f>[4]Ресурсы!$I$8</f>
        <v>76585.851090692013</v>
      </c>
      <c r="J12" s="16">
        <f>[4]Ресурсы!$N$8</f>
        <v>73350.084655750426</v>
      </c>
      <c r="M12" s="21"/>
      <c r="N12" s="21"/>
      <c r="O12" s="21"/>
    </row>
    <row r="13" spans="1:15" ht="16.5" thickBot="1" x14ac:dyDescent="0.3">
      <c r="A13" s="47"/>
      <c r="B13" s="9" t="s">
        <v>14</v>
      </c>
      <c r="C13" s="18">
        <f>21692.156+(507.298+537.346)*0.62-1496.06358</f>
        <v>20843.771699999998</v>
      </c>
      <c r="D13" s="18">
        <f>13321.178+(507.298+537.346)*0.38</f>
        <v>13718.14272</v>
      </c>
      <c r="E13" s="18">
        <f>19453.211+(761.422+104.679)*0.38-1342.732</f>
        <v>18439.597379999999</v>
      </c>
      <c r="F13" s="18">
        <f>11937.42+(761.422+104.679)*0.38</f>
        <v>12266.53838</v>
      </c>
      <c r="G13" s="18">
        <f>20797.075+(44.742+486.989)*0.38</f>
        <v>20999.13278</v>
      </c>
      <c r="H13" s="18">
        <f>11525.254+(44.742+486.989)*0.38</f>
        <v>11727.31178</v>
      </c>
      <c r="I13" s="18">
        <f>'[6]2020тариф в ц 2 полуг'!$W$33/1000+'[6]2020тариф в ц 2 полуг'!$W$47/1000+'[6]2020тариф в ц 2 полуг'!$W$75/1000*0.38</f>
        <v>21799.514380000001</v>
      </c>
      <c r="J13" s="18">
        <f>'[6]2020тариф в ц 2 полуг'!$W$19/1000+'[6]2020тариф в ц 2 полуг'!$W$89/1000</f>
        <v>13144.023333333336</v>
      </c>
      <c r="K13" s="30"/>
      <c r="M13" s="22"/>
      <c r="N13" s="22"/>
      <c r="O13" s="21"/>
    </row>
    <row r="14" spans="1:15" ht="16.5" thickBot="1" x14ac:dyDescent="0.3">
      <c r="A14" s="11" t="s">
        <v>42</v>
      </c>
      <c r="B14" s="9" t="s">
        <v>9</v>
      </c>
      <c r="C14" s="16">
        <f>'[1]4.6 Смета ГУ ЯО'!$L$18</f>
        <v>466203.92399550299</v>
      </c>
      <c r="D14" s="16">
        <f>'[1]4.6 Смета ГУ ЯО'!$O$18</f>
        <v>131519.23214976615</v>
      </c>
      <c r="E14" s="16">
        <f>'[2]4.6 Смета ГУ ЯО'!$L$18</f>
        <v>441613.92967545375</v>
      </c>
      <c r="F14" s="16">
        <f>'[2]4.6 Смета ГУ ЯО'!$O$18</f>
        <v>127944.4563741154</v>
      </c>
      <c r="G14" s="16">
        <f>'[3]4.6 Смета ГУ ЯО'!$L$18</f>
        <v>420050.34142563882</v>
      </c>
      <c r="H14" s="16">
        <f>'[3]4.6 Смета ГУ ЯО'!$O$18</f>
        <v>130603.02416824359</v>
      </c>
      <c r="I14" s="16">
        <f>'[4]Операционнные расходы'!$N$9+'[4]Операционнные расходы'!$O$9</f>
        <v>488599.44394437008</v>
      </c>
      <c r="J14" s="16">
        <f>'[4]Операционнные расходы'!$P$9</f>
        <v>142322.56679024629</v>
      </c>
      <c r="M14" s="21"/>
      <c r="N14" s="21"/>
      <c r="O14" s="21"/>
    </row>
    <row r="15" spans="1:15" ht="16.5" thickBot="1" x14ac:dyDescent="0.3">
      <c r="A15" s="11" t="s">
        <v>15</v>
      </c>
      <c r="B15" s="9" t="s">
        <v>9</v>
      </c>
      <c r="C15" s="16">
        <f>'[1]4.6 Смета ГУ ЯО'!$L$19</f>
        <v>133911.54931390058</v>
      </c>
      <c r="D15" s="16">
        <f>'[1]4.6 Смета ГУ ЯО'!$O$19</f>
        <v>36893.113984360338</v>
      </c>
      <c r="E15" s="16">
        <f>'[2]4.6 Смета ГУ ЯО'!$L$19</f>
        <v>128133.62389290096</v>
      </c>
      <c r="F15" s="16">
        <f>'[2]4.6 Смета ГУ ЯО'!$O$19</f>
        <v>36310.184411543611</v>
      </c>
      <c r="G15" s="16">
        <f>'[3]4.6 Смета ГУ ЯО'!$L$19</f>
        <v>122823.6677756944</v>
      </c>
      <c r="H15" s="16">
        <f>'[3]4.6 Смета ГУ ЯО'!$O$19</f>
        <v>37658.881751722045</v>
      </c>
      <c r="I15" s="16">
        <f>'[4]Неподконтрольные расходы'!$D$18</f>
        <v>158721.82626999996</v>
      </c>
      <c r="J15" s="16">
        <f>'[4]Неподконтрольные расходы'!$I$18</f>
        <v>38597.648627015544</v>
      </c>
    </row>
    <row r="16" spans="1:15" ht="16.5" thickBot="1" x14ac:dyDescent="0.3">
      <c r="A16" s="11" t="s">
        <v>16</v>
      </c>
      <c r="B16" s="9" t="s">
        <v>9</v>
      </c>
      <c r="C16" s="16">
        <f>'[1]4.6 Смета ГУ ЯО'!$L$8+'[1]4.6 Смета ГУ ЯО'!$L$20+'[1]4.6 Смета ГУ ЯО'!$L$22+'[1]4.6 Смета ГУ ЯО'!$L$49+'[1]4.6 Смета ГУ ЯО'!$L$50+'[1]4.6 Смета ГУ ЯО'!$L$51+'[1]4.6 Смета ГУ ЯО'!$L$52+'[1]4.6 Смета ГУ ЯО'!$L$53+'[1]4.6 Смета ГУ ЯО'!$L$54</f>
        <v>213485.87744883818</v>
      </c>
      <c r="D16" s="16">
        <f>'[1]4.6 Смета ГУ ЯО'!$O$8+'[1]4.6 Смета ГУ ЯО'!$O$20+'[1]4.6 Смета ГУ ЯО'!$O$22+'[1]4.6 Смета ГУ ЯО'!$O$49+'[1]4.6 Смета ГУ ЯО'!$O$50+'[1]4.6 Смета ГУ ЯО'!$O$51+'[1]4.6 Смета ГУ ЯО'!$O$52+'[1]4.6 Смета ГУ ЯО'!$O$53+'[1]4.6 Смета ГУ ЯО'!$O$54</f>
        <v>78847.737066805246</v>
      </c>
      <c r="E16" s="16">
        <f>'[2]4.6 Смета ГУ ЯО'!$L$8+'[2]4.6 Смета ГУ ЯО'!$L$20+'[2]4.6 Смета ГУ ЯО'!$L$22+'[2]4.6 Смета ГУ ЯО'!$L$49+'[2]4.6 Смета ГУ ЯО'!$L$50+'[2]4.6 Смета ГУ ЯО'!$L$51+'[2]4.6 Смета ГУ ЯО'!$L$52+'[2]4.6 Смета ГУ ЯО'!$L$53+'[2]4.6 Смета ГУ ЯО'!$L$54</f>
        <v>208399.35218914377</v>
      </c>
      <c r="F16" s="16">
        <f>'[2]4.6 Смета ГУ ЯО'!$O$8+'[2]4.6 Смета ГУ ЯО'!$O$20+'[2]4.6 Смета ГУ ЯО'!$O$22+'[2]4.6 Смета ГУ ЯО'!$O$49+'[2]4.6 Смета ГУ ЯО'!$O$50+'[2]4.6 Смета ГУ ЯО'!$O$51+'[2]4.6 Смета ГУ ЯО'!$O$52+'[2]4.6 Смета ГУ ЯО'!$O$53+'[2]4.6 Смета ГУ ЯО'!$O$54</f>
        <v>114751.9010433697</v>
      </c>
      <c r="G16" s="16">
        <f>'[3]4.6 Смета ГУ ЯО'!$L$8+'[3]4.6 Смета ГУ ЯО'!$L$20+'[3]4.6 Смета ГУ ЯО'!$L$22+'[3]4.6 Смета ГУ ЯО'!$L$49+'[3]4.6 Смета ГУ ЯО'!$L$50+'[3]4.6 Смета ГУ ЯО'!$L$51+'[3]4.6 Смета ГУ ЯО'!$L$52+'[3]4.6 Смета ГУ ЯО'!$L$53+'[3]4.6 Смета ГУ ЯО'!$L$54</f>
        <v>260891.33112145812</v>
      </c>
      <c r="H16" s="16">
        <f>'[3]4.6 Смета ГУ ЯО'!$O$8+'[3]4.6 Смета ГУ ЯО'!$O$20+'[3]4.6 Смета ГУ ЯО'!$O$22+'[3]4.6 Смета ГУ ЯО'!$O$49+'[3]4.6 Смета ГУ ЯО'!$O$50+'[3]4.6 Смета ГУ ЯО'!$O$51+'[3]4.6 Смета ГУ ЯО'!$O$52+'[3]4.6 Смета ГУ ЯО'!$O$53+'[3]4.6 Смета ГУ ЯО'!$O$54</f>
        <v>104193.08153335974</v>
      </c>
      <c r="I16" s="16">
        <f>'[4]Операционнные расходы'!$N$8+'[4]Операционнные расходы'!$N$10+'[4]Операционнные расходы'!$N$11+'[4]Операционнные расходы'!$N$27+'[4]Операционнные расходы'!$N$28+'[4]Операционнные расходы'!$N$29+'[4]Операционнные расходы'!$O$8+'[4]Операционнные расходы'!$O$10+'[4]Операционнные расходы'!$O$11+'[4]Операционнные расходы'!$O$27+'[4]Операционнные расходы'!$O$28+'[4]Операционнные расходы'!$O$29</f>
        <v>258206.31206313666</v>
      </c>
      <c r="J16" s="16">
        <f>'[4]Операционнные расходы'!$P$8++'[4]Операционнные расходы'!$P$10+'[4]Операционнные расходы'!$P$11+'[4]Операционнные расходы'!$P$27+'[4]Операционнные расходы'!$P$28+'[4]Операционнные расходы'!$P$29</f>
        <v>106468.2055756745</v>
      </c>
    </row>
    <row r="17" spans="1:11" ht="16.5" thickBot="1" x14ac:dyDescent="0.3">
      <c r="A17" s="11" t="s">
        <v>43</v>
      </c>
      <c r="B17" s="9" t="s">
        <v>9</v>
      </c>
      <c r="C17" s="16">
        <f>'[1]4.6 Смета ГУ ЯО'!$L$17</f>
        <v>150115.1888323063</v>
      </c>
      <c r="D17" s="16">
        <f>'[1]4.6 Смета ГУ ЯО'!$O$17</f>
        <v>71773.720025797826</v>
      </c>
      <c r="E17" s="16">
        <f>'[2]4.6 Смета ГУ ЯО'!$L$17</f>
        <v>148463.72079675901</v>
      </c>
      <c r="F17" s="16">
        <f>'[2]4.6 Смета ГУ ЯО'!$O$17</f>
        <v>80757.604243422858</v>
      </c>
      <c r="G17" s="16">
        <f>'[3]4.6 Смета ГУ ЯО'!$L$17</f>
        <v>154869.57101021806</v>
      </c>
      <c r="H17" s="16">
        <f>'[3]4.6 Смета ГУ ЯО'!$O$17</f>
        <v>108109.72331011046</v>
      </c>
      <c r="I17" s="16">
        <f>'[4]Неподконтрольные расходы'!$D$20</f>
        <v>117845.63288759264</v>
      </c>
      <c r="J17" s="16">
        <f>'[4]Неподконтрольные расходы'!$I$20</f>
        <v>128268.55128479659</v>
      </c>
    </row>
    <row r="18" spans="1:11" ht="16.5" hidden="1" thickBot="1" x14ac:dyDescent="0.3">
      <c r="A18" s="11" t="s">
        <v>17</v>
      </c>
      <c r="B18" s="9" t="s">
        <v>9</v>
      </c>
      <c r="C18" s="16"/>
      <c r="D18" s="16"/>
      <c r="E18" s="16"/>
      <c r="F18" s="16"/>
      <c r="G18" s="36"/>
      <c r="H18" s="36"/>
      <c r="I18" s="36"/>
      <c r="J18" s="36"/>
    </row>
    <row r="19" spans="1:11" ht="16.5" thickBot="1" x14ac:dyDescent="0.3">
      <c r="A19" s="46" t="s">
        <v>18</v>
      </c>
      <c r="B19" s="9" t="s">
        <v>9</v>
      </c>
      <c r="C19" s="14"/>
      <c r="D19" s="16">
        <f>'[1]4.6 Смета ГУ ЯО'!$O$16</f>
        <v>227697.77158</v>
      </c>
      <c r="E19" s="14"/>
      <c r="F19" s="16">
        <f>'[2]4.6 Смета ГУ ЯО'!$O$16</f>
        <v>222514.36764000001</v>
      </c>
      <c r="G19" s="14"/>
      <c r="H19" s="16">
        <f>'[3]4.6 Смета ГУ ЯО'!$O$16</f>
        <v>202423.15625999999</v>
      </c>
      <c r="I19" s="23">
        <f>[4]Ресурсы!$I$10</f>
        <v>105763.94478000001</v>
      </c>
      <c r="J19" s="16">
        <f>[4]Ресурсы!$N$10</f>
        <v>0</v>
      </c>
    </row>
    <row r="20" spans="1:11" ht="16.5" thickBot="1" x14ac:dyDescent="0.3">
      <c r="A20" s="47"/>
      <c r="B20" s="9" t="s">
        <v>5</v>
      </c>
      <c r="C20" s="14"/>
      <c r="D20" s="18">
        <v>190.017729527</v>
      </c>
      <c r="E20" s="14"/>
      <c r="F20" s="18">
        <v>185.292971663</v>
      </c>
      <c r="G20" s="14"/>
      <c r="H20" s="18">
        <v>171.06875193799999</v>
      </c>
      <c r="I20" s="14">
        <v>179.68729999999999</v>
      </c>
      <c r="J20" s="18"/>
    </row>
    <row r="21" spans="1:11" ht="16.5" thickBot="1" x14ac:dyDescent="0.3">
      <c r="A21" s="11" t="s">
        <v>19</v>
      </c>
      <c r="B21" s="9" t="s">
        <v>9</v>
      </c>
      <c r="C21" s="16">
        <f>C8+C10+C12+C14+C15+C16+C17+C18+C19</f>
        <v>4373323.1482402794</v>
      </c>
      <c r="D21" s="16">
        <f t="shared" ref="D21:J21" si="0">D8+D10+D12+D14+D15+D16+D17+D18+D19</f>
        <v>607228.42390598496</v>
      </c>
      <c r="E21" s="16">
        <f t="shared" si="0"/>
        <v>4449907.9399417862</v>
      </c>
      <c r="F21" s="16">
        <f t="shared" si="0"/>
        <v>642043.76218381128</v>
      </c>
      <c r="G21" s="16">
        <f t="shared" ref="G21:H21" si="1">G8+G10+G12+G14+G15+G16+G17+G18+G19</f>
        <v>4176541.2889663777</v>
      </c>
      <c r="H21" s="16">
        <f t="shared" si="1"/>
        <v>640862.87382048008</v>
      </c>
      <c r="I21" s="16">
        <f t="shared" si="0"/>
        <v>4759303.535115215</v>
      </c>
      <c r="J21" s="16">
        <f t="shared" si="0"/>
        <v>489636.48833047994</v>
      </c>
    </row>
    <row r="22" spans="1:11" ht="16.5" thickBot="1" x14ac:dyDescent="0.3">
      <c r="A22" s="11" t="s">
        <v>20</v>
      </c>
      <c r="B22" s="9" t="s">
        <v>5</v>
      </c>
      <c r="C22" s="16">
        <f>'[1]4.1_ПО'!$C$65</f>
        <v>4254.5418512480001</v>
      </c>
      <c r="D22" s="16">
        <f>'[1]4.1_ПО'!$C$65</f>
        <v>4254.5418512480001</v>
      </c>
      <c r="E22" s="16">
        <f>'[2]4.1_ПО'!$C$65</f>
        <v>4174.1143780140001</v>
      </c>
      <c r="F22" s="16">
        <f>E22</f>
        <v>4174.1143780140001</v>
      </c>
      <c r="G22" s="16">
        <f>'[3]4.1_ПО'!$C$65</f>
        <v>3858.8099956149999</v>
      </c>
      <c r="H22" s="16">
        <f>G22</f>
        <v>3858.8099956149999</v>
      </c>
      <c r="I22" s="16">
        <f>'[4]п.отп. тэ'!$D$67</f>
        <v>4214.7967450789547</v>
      </c>
      <c r="J22" s="16">
        <f>I22</f>
        <v>4214.7967450789547</v>
      </c>
    </row>
    <row r="23" spans="1:11" ht="16.5" thickBot="1" x14ac:dyDescent="0.3">
      <c r="A23" s="11" t="s">
        <v>21</v>
      </c>
      <c r="B23" s="9" t="s">
        <v>22</v>
      </c>
      <c r="C23" s="18">
        <f>C21/C22</f>
        <v>1027.9187045621461</v>
      </c>
      <c r="D23" s="18">
        <f t="shared" ref="D23:J23" si="2">D21/D22</f>
        <v>142.7247504282663</v>
      </c>
      <c r="E23" s="18">
        <f t="shared" si="2"/>
        <v>1066.0723537860997</v>
      </c>
      <c r="F23" s="18">
        <f t="shared" si="2"/>
        <v>153.81556518086813</v>
      </c>
      <c r="G23" s="18">
        <f t="shared" ref="G23:H23" si="3">G21/G22</f>
        <v>1082.3391910232519</v>
      </c>
      <c r="H23" s="18">
        <f t="shared" si="3"/>
        <v>166.07785160418146</v>
      </c>
      <c r="I23" s="18">
        <f t="shared" si="2"/>
        <v>1129.1893353272626</v>
      </c>
      <c r="J23" s="18">
        <f t="shared" si="2"/>
        <v>116.17084237861812</v>
      </c>
    </row>
    <row r="24" spans="1:11" ht="16.5" thickBot="1" x14ac:dyDescent="0.3">
      <c r="A24" s="11" t="s">
        <v>23</v>
      </c>
      <c r="B24" s="9" t="s">
        <v>9</v>
      </c>
      <c r="C24" s="17">
        <f>C21</f>
        <v>4373323.1482402794</v>
      </c>
      <c r="D24" s="17">
        <f t="shared" ref="D24:F24" si="4">D21</f>
        <v>607228.42390598496</v>
      </c>
      <c r="E24" s="17">
        <f t="shared" si="4"/>
        <v>4449907.9399417862</v>
      </c>
      <c r="F24" s="17">
        <f t="shared" si="4"/>
        <v>642043.76218381128</v>
      </c>
      <c r="G24" s="16">
        <f t="shared" ref="G24:H24" si="5">G21</f>
        <v>4176541.2889663777</v>
      </c>
      <c r="H24" s="16">
        <f t="shared" si="5"/>
        <v>640862.87382048008</v>
      </c>
      <c r="I24" s="16">
        <f>I21</f>
        <v>4759303.535115215</v>
      </c>
      <c r="J24" s="16">
        <f>J21</f>
        <v>489636.48833047994</v>
      </c>
    </row>
    <row r="25" spans="1:11" ht="16.5" thickBot="1" x14ac:dyDescent="0.3">
      <c r="A25" s="11" t="s">
        <v>24</v>
      </c>
      <c r="B25" s="9" t="s">
        <v>9</v>
      </c>
      <c r="C25" s="8"/>
      <c r="D25" s="8"/>
      <c r="E25" s="8"/>
      <c r="F25" s="8"/>
      <c r="G25" s="14"/>
      <c r="H25" s="14"/>
      <c r="I25" s="14"/>
      <c r="J25" s="14"/>
    </row>
    <row r="26" spans="1:11" ht="16.5" thickBot="1" x14ac:dyDescent="0.3">
      <c r="A26" s="11" t="s">
        <v>25</v>
      </c>
      <c r="B26" s="9" t="s">
        <v>9</v>
      </c>
      <c r="C26" s="17"/>
      <c r="D26" s="17"/>
      <c r="E26" s="17"/>
      <c r="F26" s="17"/>
      <c r="G26" s="16"/>
      <c r="H26" s="16"/>
      <c r="I26" s="16"/>
      <c r="J26" s="16"/>
    </row>
    <row r="27" spans="1:11" ht="16.5" thickBot="1" x14ac:dyDescent="0.3">
      <c r="A27" s="11" t="s">
        <v>26</v>
      </c>
      <c r="B27" s="9" t="s">
        <v>9</v>
      </c>
      <c r="C27" s="17">
        <f>'[1]4.6 Смета ГУ ЯО'!$L$24-'[1]4.6 Смета ГУ ЯО'!$L$49-'[1]4.6 Смета ГУ ЯО'!$L$50-'[1]4.6 Смета ГУ ЯО'!$L$51-'[1]4.6 Смета ГУ ЯО'!$L$52-'[1]4.6 Смета ГУ ЯО'!$L$53-'[1]4.6 Смета ГУ ЯО'!$L$54</f>
        <v>152123.19256943761</v>
      </c>
      <c r="D27" s="17">
        <f>'[1]4.6 Смета ГУ ЯО'!$O$24-'[1]4.6 Смета ГУ ЯО'!$O$49-'[1]4.6 Смета ГУ ЯО'!$O$50-'[1]4.6 Смета ГУ ЯО'!$O$51-'[1]4.6 Смета ГУ ЯО'!$O$52-'[1]4.6 Смета ГУ ЯО'!$O$53-'[1]4.6 Смета ГУ ЯО'!$O$54</f>
        <v>754779.35300802859</v>
      </c>
      <c r="E27" s="17">
        <f>'[2]4.6 Смета ГУ ЯО'!$L$24-'[2]4.6 Смета ГУ ЯО'!$L$49-'[2]4.6 Смета ГУ ЯО'!$L$50-'[2]4.6 Смета ГУ ЯО'!$L$51-'[2]4.6 Смета ГУ ЯО'!$L$52-'[2]4.6 Смета ГУ ЯО'!$L$53-'[2]4.6 Смета ГУ ЯО'!$L$54</f>
        <v>171703.07683316187</v>
      </c>
      <c r="F27" s="17">
        <f>'[2]4.6 Смета ГУ ЯО'!$O$24-'[2]4.6 Смета ГУ ЯО'!$O$49-'[2]4.6 Смета ГУ ЯО'!$O$50-'[2]4.6 Смета ГУ ЯО'!$O$51-'[2]4.6 Смета ГУ ЯО'!$O$52-'[2]4.6 Смета ГУ ЯО'!$O$53-'[2]4.6 Смета ГУ ЯО'!$O$54</f>
        <v>781351.91879675409</v>
      </c>
      <c r="G27" s="16">
        <f>'[3]4.6 Смета ГУ ЯО'!$L$24-'[3]4.6 Смета ГУ ЯО'!$L$49-'[3]4.6 Смета ГУ ЯО'!$L$50-'[3]4.6 Смета ГУ ЯО'!$L$51-'[3]4.6 Смета ГУ ЯО'!$L$52-'[3]4.6 Смета ГУ ЯО'!$L$53-'[3]4.6 Смета ГУ ЯО'!$L$54</f>
        <v>148594.65229070894</v>
      </c>
      <c r="H27" s="16">
        <f>'[3]4.6 Смета ГУ ЯО'!$O$24-'[3]4.6 Смета ГУ ЯО'!$O$49-'[3]4.6 Смета ГУ ЯО'!$O$50-'[3]4.6 Смета ГУ ЯО'!$O$51-'[3]4.6 Смета ГУ ЯО'!$O$52-'[3]4.6 Смета ГУ ЯО'!$O$53-'[3]4.6 Смета ГУ ЯО'!$O$54</f>
        <v>791358.06843134167</v>
      </c>
      <c r="I27" s="16">
        <f>'[4]Операционнные расходы'!$N$13-'[4]Операционнные расходы'!$N$27-'[4]Операционнные расходы'!$N$28-'[4]Операционнные расходы'!$N$29+'[4]Операционнные расходы'!$O$13-'[4]Операционнные расходы'!$O$27-'[4]Операционнные расходы'!$O$28-'[4]Операционнные расходы'!$O$29+'[4]Неподконтрольные расходы'!$D$9+'[4]Неподконтрольные расходы'!$D$11</f>
        <v>153681.94461041386</v>
      </c>
      <c r="J27" s="16">
        <f>'[4]Операционнные расходы'!$P$13-'[4]Операционнные расходы'!$P$27-'[4]Операционнные расходы'!$P$28-'[4]Операционнные расходы'!$P$29+'[4]Неподконтрольные расходы'!$I$9+'[4]Неподконтрольные расходы'!$I$11+[4]Ресурсы!$N$13</f>
        <v>850252.86917596101</v>
      </c>
    </row>
    <row r="28" spans="1:11" ht="16.5" thickBot="1" x14ac:dyDescent="0.3">
      <c r="A28" s="11" t="s">
        <v>27</v>
      </c>
      <c r="B28" s="9" t="s">
        <v>9</v>
      </c>
      <c r="C28" s="17">
        <f>'[1]4.6 Смета ГУ ЯО'!$L$68</f>
        <v>134212.01182121766</v>
      </c>
      <c r="D28" s="17">
        <f>'[1]4.6 Смета ГУ ЯО'!$O$68</f>
        <v>19843.393833006761</v>
      </c>
      <c r="E28" s="17">
        <f>'[2]4.6 Смета ГУ ЯО'!$L$68</f>
        <v>11804.972862129929</v>
      </c>
      <c r="F28" s="17">
        <f>'[2]4.6 Смета ГУ ЯО'!$O$71</f>
        <v>-3287.2054277877828</v>
      </c>
      <c r="G28" s="16">
        <f>'[3]4.6 Смета ГУ ЯО'!$L$68</f>
        <v>196609.86490633435</v>
      </c>
      <c r="H28" s="16">
        <f>'[3]4.6 Смета ГУ ЯО'!$O$71</f>
        <v>34967.172235833226</v>
      </c>
      <c r="I28" s="16">
        <f>'[4]Неподконтрольные расходы'!$D$19+'[4]Неподконтрольные расходы'!$D$21+'[4]Неподконтрольные расходы'!$D$25+'[4]Операционнные расходы'!$N$40+'[4]Операционнные расходы'!$O$40</f>
        <v>212839.92836618819</v>
      </c>
      <c r="J28" s="16">
        <f>'[4]Неподконтрольные расходы'!$I$19+'[4]Неподконтрольные расходы'!$I$21+'[4]Неподконтрольные расходы'!$I$25+'[4]Неподконтрольные расходы'!$I$26+'[4]Операционнные расходы'!$P$40</f>
        <v>39160.952859186706</v>
      </c>
    </row>
    <row r="29" spans="1:11" ht="16.5" thickBot="1" x14ac:dyDescent="0.3">
      <c r="A29" s="11" t="s">
        <v>28</v>
      </c>
      <c r="B29" s="9" t="s">
        <v>9</v>
      </c>
      <c r="C29" s="17">
        <f>C21+C25+C26+C27+C28</f>
        <v>4659658.3526309347</v>
      </c>
      <c r="D29" s="17">
        <f t="shared" ref="D29:I29" si="6">D21+D25+D26+D27+D28</f>
        <v>1381851.1707470203</v>
      </c>
      <c r="E29" s="17">
        <f t="shared" si="6"/>
        <v>4633415.9896370778</v>
      </c>
      <c r="F29" s="17">
        <f t="shared" si="6"/>
        <v>1420108.4755527778</v>
      </c>
      <c r="G29" s="40">
        <f t="shared" ref="G29:H29" si="7">G21+G25+G26+G27+G28</f>
        <v>4521745.8061634209</v>
      </c>
      <c r="H29" s="40">
        <f t="shared" si="7"/>
        <v>1467188.114487655</v>
      </c>
      <c r="I29" s="40">
        <f t="shared" si="6"/>
        <v>5125825.4080918171</v>
      </c>
      <c r="J29" s="40">
        <f>J21+J25+J26+J27+J28</f>
        <v>1379050.3103656278</v>
      </c>
      <c r="K29" s="37"/>
    </row>
    <row r="30" spans="1:11" ht="16.5" thickBot="1" x14ac:dyDescent="0.3">
      <c r="A30" s="11" t="s">
        <v>29</v>
      </c>
      <c r="B30" s="9" t="s">
        <v>22</v>
      </c>
      <c r="C30" s="19">
        <f>C29/C22</f>
        <v>1095.2197711403639</v>
      </c>
      <c r="D30" s="19">
        <f t="shared" ref="D30:J30" si="8">D29/D22</f>
        <v>324.79435367210618</v>
      </c>
      <c r="E30" s="19">
        <f t="shared" si="8"/>
        <v>1110.0357033919154</v>
      </c>
      <c r="F30" s="19">
        <f t="shared" si="8"/>
        <v>340.21791138086888</v>
      </c>
      <c r="G30" s="18">
        <f t="shared" ref="G30:H30" si="9">G29/G22</f>
        <v>1171.7979924644528</v>
      </c>
      <c r="H30" s="18">
        <f t="shared" si="9"/>
        <v>380.217765620725</v>
      </c>
      <c r="I30" s="18">
        <f t="shared" si="8"/>
        <v>1216.1500822255657</v>
      </c>
      <c r="J30" s="18">
        <f t="shared" si="8"/>
        <v>327.1926011558582</v>
      </c>
    </row>
    <row r="31" spans="1:11" ht="16.5" thickBot="1" x14ac:dyDescent="0.3">
      <c r="A31" s="11" t="s">
        <v>30</v>
      </c>
      <c r="B31" s="9" t="s">
        <v>9</v>
      </c>
      <c r="C31" s="17">
        <f>'[1]4.6 Смета ГУ ЯО'!$L$85-C28</f>
        <v>985578.70598866045</v>
      </c>
      <c r="D31" s="17">
        <f>'[1]4.6 Смета ГУ ЯО'!$O$85-D28</f>
        <v>-1123418.9796998457</v>
      </c>
      <c r="E31" s="17">
        <f>'[2]4.6 Смета ГУ ЯО'!$L$85-E28</f>
        <v>1217844.5585229229</v>
      </c>
      <c r="F31" s="17">
        <f>'[2]4.6 Смета ГУ ЯО'!$O$85-F28</f>
        <v>-1156447.8647227322</v>
      </c>
      <c r="G31" s="16">
        <f>'[3]4.6 Смета ГУ ЯО'!$L$85-G28</f>
        <v>1075038.7711255709</v>
      </c>
      <c r="H31" s="16">
        <f>'[3]4.6 Смета ГУ ЯО'!$O$85-H28</f>
        <v>-1214959.3674566287</v>
      </c>
      <c r="I31" s="16">
        <f>[4]НВВ!$I$13+[4]НВВ!$I$18</f>
        <v>185465.5994522307</v>
      </c>
      <c r="J31" s="16">
        <f>[4]НВВ!$N$13+[4]НВВ!$N$17+[4]НВВ!$N$18</f>
        <v>-84613.24115149508</v>
      </c>
    </row>
    <row r="32" spans="1:11" ht="16.5" thickBot="1" x14ac:dyDescent="0.3">
      <c r="A32" s="11" t="s">
        <v>31</v>
      </c>
      <c r="B32" s="9" t="s">
        <v>9</v>
      </c>
      <c r="C32" s="8"/>
      <c r="D32" s="8"/>
      <c r="E32" s="8"/>
      <c r="F32" s="8"/>
      <c r="G32" s="14"/>
      <c r="H32" s="14"/>
      <c r="I32" s="14"/>
      <c r="J32" s="14"/>
    </row>
    <row r="33" spans="1:10" ht="16.5" thickBot="1" x14ac:dyDescent="0.3">
      <c r="A33" s="11" t="s">
        <v>32</v>
      </c>
      <c r="B33" s="9" t="s">
        <v>9</v>
      </c>
      <c r="C33" s="17">
        <f>C29+C31</f>
        <v>5645237.0586195951</v>
      </c>
      <c r="D33" s="17">
        <f t="shared" ref="D33:J33" si="10">D29+D31</f>
        <v>258432.19104717462</v>
      </c>
      <c r="E33" s="17">
        <f t="shared" si="10"/>
        <v>5851260.5481600007</v>
      </c>
      <c r="F33" s="17">
        <f t="shared" si="10"/>
        <v>263660.61083004554</v>
      </c>
      <c r="G33" s="16">
        <f t="shared" ref="G33:H33" si="11">G29+G31</f>
        <v>5596784.5772889918</v>
      </c>
      <c r="H33" s="16">
        <f t="shared" si="11"/>
        <v>252228.74703102629</v>
      </c>
      <c r="I33" s="16">
        <f t="shared" si="10"/>
        <v>5311291.0075440481</v>
      </c>
      <c r="J33" s="16">
        <f t="shared" si="10"/>
        <v>1294437.0692141326</v>
      </c>
    </row>
    <row r="34" spans="1:10" ht="16.5" thickBot="1" x14ac:dyDescent="0.3">
      <c r="A34" s="11" t="s">
        <v>33</v>
      </c>
      <c r="B34" s="9" t="s">
        <v>22</v>
      </c>
      <c r="C34" s="19">
        <f>C33/C22</f>
        <v>1326.8730819896994</v>
      </c>
      <c r="D34" s="19">
        <f t="shared" ref="D34:J34" si="12">D33/D22</f>
        <v>60.742660451528472</v>
      </c>
      <c r="E34" s="19">
        <f t="shared" si="12"/>
        <v>1401.7968886956971</v>
      </c>
      <c r="F34" s="19">
        <f t="shared" si="12"/>
        <v>63.165641128284676</v>
      </c>
      <c r="G34" s="18">
        <f t="shared" ref="G34:H34" si="13">G33/G22</f>
        <v>1450.3913340249865</v>
      </c>
      <c r="H34" s="18">
        <f t="shared" si="13"/>
        <v>65.364386253184051</v>
      </c>
      <c r="I34" s="18">
        <f t="shared" si="12"/>
        <v>1260.1535326099226</v>
      </c>
      <c r="J34" s="18">
        <f t="shared" si="12"/>
        <v>307.11731727644303</v>
      </c>
    </row>
    <row r="35" spans="1:10" x14ac:dyDescent="0.25">
      <c r="A35" s="12"/>
    </row>
    <row r="36" spans="1:10" s="33" customFormat="1" x14ac:dyDescent="0.25">
      <c r="A36" s="32"/>
      <c r="C36" s="34">
        <f>C33-'[7]4.6 Смета ГУ ЯО'!$L$89</f>
        <v>0</v>
      </c>
      <c r="D36" s="34">
        <f>D33-'[7]4.6 Смета ГУ ЯО'!$O$89</f>
        <v>0</v>
      </c>
      <c r="E36" s="34">
        <f>E33-'[2]4.6 Смета ГУ ЯО'!$L$89</f>
        <v>0</v>
      </c>
      <c r="F36" s="34">
        <f>F33-'[2]4.6 Смета ГУ ЯО'!$O$89</f>
        <v>0</v>
      </c>
      <c r="G36" s="34">
        <f>G33-'[3]4.6 Смета ГУ ЯО'!$L$89</f>
        <v>0</v>
      </c>
      <c r="H36" s="34">
        <f>H33-'[3]4.6 Смета ГУ ЯО'!$O$89</f>
        <v>0</v>
      </c>
      <c r="I36" s="34">
        <f>I33-[4]НВВ!$I$20</f>
        <v>0</v>
      </c>
      <c r="J36" s="34">
        <f>J33-[4]НВВ!$N$20</f>
        <v>0</v>
      </c>
    </row>
  </sheetData>
  <mergeCells count="10">
    <mergeCell ref="A12:A13"/>
    <mergeCell ref="A19:A20"/>
    <mergeCell ref="C3:D3"/>
    <mergeCell ref="E3:F3"/>
    <mergeCell ref="I3:J3"/>
    <mergeCell ref="A3:A4"/>
    <mergeCell ref="B3:B4"/>
    <mergeCell ref="A8:A9"/>
    <mergeCell ref="A10:A11"/>
    <mergeCell ref="G3:H3"/>
  </mergeCells>
  <pageMargins left="0.7" right="0.7" top="0.75" bottom="0.75" header="0.3" footer="0.3"/>
  <pageSetup paperSize="9" orientation="portrait" horizontalDpi="180" verticalDpi="18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18"/>
  <sheetViews>
    <sheetView zoomScale="70" zoomScaleNormal="70" workbookViewId="0">
      <selection activeCell="G18" sqref="G18"/>
    </sheetView>
  </sheetViews>
  <sheetFormatPr defaultRowHeight="18.75" x14ac:dyDescent="0.3"/>
  <cols>
    <col min="1" max="1" width="112.85546875" style="3" customWidth="1"/>
    <col min="2" max="2" width="20.28515625" style="3" customWidth="1"/>
    <col min="3" max="3" width="29" style="3" customWidth="1"/>
    <col min="4" max="7" width="25.42578125" style="3" customWidth="1"/>
    <col min="8" max="16384" width="9.140625" style="3"/>
  </cols>
  <sheetData>
    <row r="2" spans="1:7" x14ac:dyDescent="0.3">
      <c r="A2" s="4" t="s">
        <v>38</v>
      </c>
    </row>
    <row r="3" spans="1:7" s="5" customFormat="1" x14ac:dyDescent="0.25">
      <c r="A3" s="27" t="s">
        <v>34</v>
      </c>
      <c r="B3" s="27" t="s">
        <v>35</v>
      </c>
      <c r="C3" s="27" t="s">
        <v>57</v>
      </c>
      <c r="D3" s="27" t="s">
        <v>55</v>
      </c>
      <c r="E3" s="27" t="s">
        <v>36</v>
      </c>
      <c r="F3" s="27" t="s">
        <v>63</v>
      </c>
      <c r="G3" s="27" t="s">
        <v>64</v>
      </c>
    </row>
    <row r="4" spans="1:7" s="6" customFormat="1" x14ac:dyDescent="0.25">
      <c r="A4" s="28" t="s">
        <v>37</v>
      </c>
      <c r="B4" s="29"/>
      <c r="C4" s="29"/>
      <c r="D4" s="29"/>
      <c r="E4" s="29"/>
      <c r="F4" s="29"/>
      <c r="G4" s="29"/>
    </row>
    <row r="5" spans="1:7" hidden="1" x14ac:dyDescent="0.3">
      <c r="A5" s="25" t="s">
        <v>44</v>
      </c>
      <c r="B5" s="26">
        <v>987.85</v>
      </c>
      <c r="C5" s="26">
        <v>1034.78</v>
      </c>
      <c r="D5" s="26">
        <v>1034.78</v>
      </c>
      <c r="E5" s="26">
        <v>1062.17</v>
      </c>
      <c r="F5" s="26">
        <v>1034.78</v>
      </c>
      <c r="G5" s="26">
        <v>1062.17</v>
      </c>
    </row>
    <row r="6" spans="1:7" hidden="1" x14ac:dyDescent="0.3">
      <c r="A6" s="25" t="s">
        <v>45</v>
      </c>
      <c r="B6" s="26">
        <v>1287.31</v>
      </c>
      <c r="C6" s="26">
        <v>1353.94</v>
      </c>
      <c r="D6" s="26">
        <v>1353.94</v>
      </c>
      <c r="E6" s="26">
        <v>1393.88</v>
      </c>
      <c r="F6" s="26">
        <v>1353.94</v>
      </c>
      <c r="G6" s="26">
        <v>1393.88</v>
      </c>
    </row>
    <row r="7" spans="1:7" hidden="1" x14ac:dyDescent="0.3">
      <c r="A7" s="25" t="s">
        <v>46</v>
      </c>
      <c r="B7" s="26"/>
      <c r="C7" s="26"/>
      <c r="D7" s="26"/>
      <c r="E7" s="26"/>
      <c r="F7" s="26"/>
      <c r="G7" s="26"/>
    </row>
    <row r="8" spans="1:7" hidden="1" x14ac:dyDescent="0.3">
      <c r="A8" s="25" t="s">
        <v>47</v>
      </c>
      <c r="B8" s="26">
        <v>1433.59</v>
      </c>
      <c r="C8" s="26">
        <v>1507.8</v>
      </c>
      <c r="D8" s="26">
        <v>1507.8</v>
      </c>
      <c r="E8" s="26">
        <v>1552.28</v>
      </c>
      <c r="F8" s="26">
        <v>1507.8</v>
      </c>
      <c r="G8" s="26">
        <v>1552.28</v>
      </c>
    </row>
    <row r="9" spans="1:7" hidden="1" x14ac:dyDescent="0.3">
      <c r="A9" s="25" t="s">
        <v>48</v>
      </c>
      <c r="B9" s="26">
        <v>1428.56</v>
      </c>
      <c r="C9" s="26">
        <v>1518.27</v>
      </c>
      <c r="D9" s="26">
        <v>1518.27</v>
      </c>
      <c r="E9" s="26">
        <v>1572.97</v>
      </c>
      <c r="F9" s="26">
        <v>1518.27</v>
      </c>
      <c r="G9" s="26">
        <v>1572.97</v>
      </c>
    </row>
    <row r="10" spans="1:7" hidden="1" x14ac:dyDescent="0.3">
      <c r="A10" s="25" t="s">
        <v>49</v>
      </c>
      <c r="B10" s="26">
        <v>1600.43</v>
      </c>
      <c r="C10" s="26">
        <v>1691.16</v>
      </c>
      <c r="D10" s="26">
        <v>1691.16</v>
      </c>
      <c r="E10" s="26">
        <v>1807.43</v>
      </c>
      <c r="F10" s="26">
        <v>1691.16</v>
      </c>
      <c r="G10" s="26">
        <v>1807.43</v>
      </c>
    </row>
    <row r="11" spans="1:7" hidden="1" x14ac:dyDescent="0.3">
      <c r="A11" s="25" t="s">
        <v>50</v>
      </c>
      <c r="B11" s="26"/>
      <c r="C11" s="26"/>
      <c r="D11" s="26"/>
      <c r="E11" s="26"/>
      <c r="F11" s="26"/>
      <c r="G11" s="26"/>
    </row>
    <row r="12" spans="1:7" hidden="1" x14ac:dyDescent="0.3">
      <c r="A12" s="25" t="s">
        <v>51</v>
      </c>
      <c r="B12" s="26">
        <v>1236.33</v>
      </c>
      <c r="C12" s="26">
        <v>1305.24</v>
      </c>
      <c r="D12" s="26">
        <v>1305.24</v>
      </c>
      <c r="E12" s="26">
        <v>1356.54</v>
      </c>
      <c r="F12" s="26">
        <v>1305.24</v>
      </c>
      <c r="G12" s="26">
        <v>1356.54</v>
      </c>
    </row>
    <row r="13" spans="1:7" hidden="1" x14ac:dyDescent="0.3">
      <c r="A13" s="25" t="s">
        <v>52</v>
      </c>
      <c r="B13" s="26"/>
      <c r="C13" s="26"/>
      <c r="D13" s="26"/>
      <c r="E13" s="26"/>
      <c r="F13" s="26"/>
      <c r="G13" s="26"/>
    </row>
    <row r="14" spans="1:7" ht="96" customHeight="1" x14ac:dyDescent="0.3">
      <c r="A14" s="31" t="s">
        <v>54</v>
      </c>
      <c r="B14" s="26">
        <v>1804.86</v>
      </c>
      <c r="C14" s="26">
        <v>1919.83</v>
      </c>
      <c r="D14" s="26"/>
      <c r="E14" s="26"/>
      <c r="F14" s="26"/>
      <c r="G14" s="26"/>
    </row>
    <row r="15" spans="1:7" ht="108" customHeight="1" x14ac:dyDescent="0.3">
      <c r="A15" s="31" t="s">
        <v>56</v>
      </c>
      <c r="B15" s="26"/>
      <c r="C15" s="26"/>
      <c r="D15" s="26">
        <v>1919.14</v>
      </c>
      <c r="E15" s="26">
        <v>1957.43</v>
      </c>
      <c r="F15" s="26">
        <v>1957.43</v>
      </c>
      <c r="G15" s="26">
        <v>2021.83</v>
      </c>
    </row>
    <row r="16" spans="1:7" ht="98.25" customHeight="1" x14ac:dyDescent="0.3">
      <c r="A16" s="31" t="s">
        <v>58</v>
      </c>
      <c r="B16" s="26">
        <v>1228.8499999999999</v>
      </c>
      <c r="C16" s="26">
        <v>1300.29</v>
      </c>
      <c r="D16" s="26"/>
      <c r="E16" s="26"/>
      <c r="F16" s="26"/>
      <c r="G16" s="26"/>
    </row>
    <row r="17" spans="1:7" hidden="1" x14ac:dyDescent="0.3">
      <c r="A17" s="25" t="s">
        <v>53</v>
      </c>
      <c r="B17" s="26"/>
      <c r="C17" s="26"/>
      <c r="D17" s="26"/>
      <c r="E17" s="26"/>
      <c r="F17" s="26"/>
      <c r="G17" s="26"/>
    </row>
    <row r="18" spans="1:7" ht="78.75" customHeight="1" x14ac:dyDescent="0.3">
      <c r="A18" s="25" t="s">
        <v>59</v>
      </c>
      <c r="B18" s="26">
        <v>1594.94</v>
      </c>
      <c r="C18" s="26">
        <v>1671.5</v>
      </c>
      <c r="D18" s="26">
        <v>1671.5</v>
      </c>
      <c r="E18" s="26">
        <v>1732.4</v>
      </c>
      <c r="F18" s="26">
        <v>1732.4</v>
      </c>
      <c r="G18" s="26">
        <v>1789.86</v>
      </c>
    </row>
  </sheetData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"/>
  <sheetViews>
    <sheetView tabSelected="1" zoomScale="70" zoomScaleNormal="70" workbookViewId="0">
      <selection activeCell="L11" sqref="L11"/>
    </sheetView>
  </sheetViews>
  <sheetFormatPr defaultColWidth="9.140625" defaultRowHeight="18.75" x14ac:dyDescent="0.3"/>
  <cols>
    <col min="1" max="1" width="27.140625" style="3" customWidth="1"/>
    <col min="2" max="9" width="13.140625" style="3" customWidth="1"/>
    <col min="10" max="16384" width="9.140625" style="3"/>
  </cols>
  <sheetData>
    <row r="1" spans="1:9" x14ac:dyDescent="0.3">
      <c r="A1" s="45" t="s">
        <v>82</v>
      </c>
    </row>
    <row r="2" spans="1:9" ht="44.25" customHeight="1" x14ac:dyDescent="0.3">
      <c r="A2" s="55" t="s">
        <v>67</v>
      </c>
      <c r="B2" s="54" t="s">
        <v>77</v>
      </c>
      <c r="C2" s="54"/>
      <c r="D2" s="54"/>
      <c r="E2" s="54"/>
      <c r="F2" s="54"/>
      <c r="G2" s="54"/>
      <c r="H2" s="54"/>
      <c r="I2" s="54"/>
    </row>
    <row r="3" spans="1:9" s="5" customFormat="1" ht="76.5" customHeight="1" x14ac:dyDescent="0.25">
      <c r="A3" s="55"/>
      <c r="B3" s="41" t="s">
        <v>68</v>
      </c>
      <c r="C3" s="41" t="s">
        <v>69</v>
      </c>
      <c r="D3" s="41" t="s">
        <v>70</v>
      </c>
      <c r="E3" s="41" t="s">
        <v>71</v>
      </c>
      <c r="F3" s="41" t="s">
        <v>72</v>
      </c>
      <c r="G3" s="41" t="s">
        <v>73</v>
      </c>
      <c r="H3" s="41" t="s">
        <v>74</v>
      </c>
      <c r="I3" s="41" t="s">
        <v>75</v>
      </c>
    </row>
    <row r="4" spans="1:9" ht="117" customHeight="1" x14ac:dyDescent="0.3">
      <c r="A4" s="41" t="s">
        <v>78</v>
      </c>
      <c r="B4" s="41">
        <v>1720.3</v>
      </c>
      <c r="C4" s="41">
        <v>1720.3</v>
      </c>
      <c r="D4" s="42">
        <v>1804.86</v>
      </c>
      <c r="E4" s="42">
        <v>1919.83</v>
      </c>
      <c r="F4" s="42"/>
      <c r="G4" s="42"/>
      <c r="H4" s="42"/>
      <c r="I4" s="42"/>
    </row>
    <row r="5" spans="1:9" ht="140.25" customHeight="1" x14ac:dyDescent="0.3">
      <c r="A5" s="41" t="s">
        <v>76</v>
      </c>
      <c r="B5" s="41"/>
      <c r="C5" s="41"/>
      <c r="D5" s="42"/>
      <c r="E5" s="42"/>
      <c r="F5" s="42">
        <v>1919.14</v>
      </c>
      <c r="G5" s="42">
        <v>1957.43</v>
      </c>
      <c r="H5" s="42">
        <v>1957.43</v>
      </c>
      <c r="I5" s="42">
        <v>2021.83</v>
      </c>
    </row>
  </sheetData>
  <mergeCells count="2">
    <mergeCell ref="B2:I2"/>
    <mergeCell ref="A2:A3"/>
  </mergeCells>
  <pageMargins left="0.7" right="0.7" top="0.75" bottom="0.75" header="0.3" footer="0.3"/>
  <pageSetup paperSize="9" orientation="landscape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O46"/>
  <sheetViews>
    <sheetView zoomScale="75" zoomScaleNormal="75" workbookViewId="0">
      <pane xSplit="2" ySplit="4" topLeftCell="C11" activePane="bottomRight" state="frozen"/>
      <selection pane="topRight" activeCell="C1" sqref="C1"/>
      <selection pane="bottomLeft" activeCell="A5" sqref="A5"/>
      <selection pane="bottomRight" activeCell="D48" sqref="D48"/>
    </sheetView>
  </sheetViews>
  <sheetFormatPr defaultRowHeight="15.75" outlineLevelRow="1" x14ac:dyDescent="0.25"/>
  <cols>
    <col min="1" max="1" width="85" style="2" customWidth="1"/>
    <col min="2" max="2" width="14.7109375" style="1" customWidth="1"/>
    <col min="3" max="3" width="16.7109375" style="1" customWidth="1"/>
    <col min="4" max="4" width="15.140625" style="1" customWidth="1"/>
    <col min="5" max="5" width="16.140625" style="1" customWidth="1"/>
    <col min="6" max="8" width="15.140625" style="1" customWidth="1"/>
    <col min="9" max="9" width="16" style="1" customWidth="1"/>
    <col min="10" max="10" width="15.140625" style="1" customWidth="1"/>
    <col min="11" max="11" width="11.140625" style="1" bestFit="1" customWidth="1"/>
    <col min="12" max="13" width="9.140625" style="1"/>
    <col min="14" max="14" width="10.7109375" style="1" bestFit="1" customWidth="1"/>
    <col min="15" max="16384" width="9.140625" style="1"/>
  </cols>
  <sheetData>
    <row r="2" spans="1:15" ht="16.5" thickBot="1" x14ac:dyDescent="0.3">
      <c r="A2" s="10" t="s">
        <v>79</v>
      </c>
    </row>
    <row r="3" spans="1:15" s="13" customFormat="1" ht="16.5" thickBot="1" x14ac:dyDescent="0.3">
      <c r="A3" s="50" t="s">
        <v>0</v>
      </c>
      <c r="B3" s="52" t="s">
        <v>1</v>
      </c>
      <c r="C3" s="48" t="s">
        <v>2</v>
      </c>
      <c r="D3" s="49"/>
      <c r="E3" s="48" t="s">
        <v>3</v>
      </c>
      <c r="F3" s="49"/>
      <c r="G3" s="48" t="s">
        <v>65</v>
      </c>
      <c r="H3" s="49"/>
      <c r="I3" s="48" t="s">
        <v>66</v>
      </c>
      <c r="J3" s="49"/>
    </row>
    <row r="4" spans="1:15" s="13" customFormat="1" ht="16.5" thickBot="1" x14ac:dyDescent="0.3">
      <c r="A4" s="51"/>
      <c r="B4" s="53"/>
      <c r="C4" s="15" t="s">
        <v>40</v>
      </c>
      <c r="D4" s="15" t="s">
        <v>41</v>
      </c>
      <c r="E4" s="15" t="s">
        <v>40</v>
      </c>
      <c r="F4" s="15" t="s">
        <v>41</v>
      </c>
      <c r="G4" s="15" t="s">
        <v>40</v>
      </c>
      <c r="H4" s="15" t="s">
        <v>41</v>
      </c>
      <c r="I4" s="15" t="s">
        <v>40</v>
      </c>
      <c r="J4" s="15" t="s">
        <v>41</v>
      </c>
    </row>
    <row r="5" spans="1:15" ht="16.5" thickBot="1" x14ac:dyDescent="0.3">
      <c r="A5" s="38" t="s">
        <v>4</v>
      </c>
      <c r="B5" s="7" t="s">
        <v>5</v>
      </c>
      <c r="C5" s="16">
        <f>'[1]4.1_ПО'!$C$9</f>
        <v>4725.9919999999993</v>
      </c>
      <c r="D5" s="14"/>
      <c r="E5" s="16">
        <f>'[2]4.1_ПО'!$C$9</f>
        <v>4761.6419999999998</v>
      </c>
      <c r="F5" s="14"/>
      <c r="G5" s="16">
        <f>'[3]4.1_ПО'!$C$9</f>
        <v>4224.5200000000004</v>
      </c>
      <c r="H5" s="14"/>
      <c r="I5" s="16">
        <f>'[4]п.отп. тэ'!$D$15</f>
        <v>4507.9163313226209</v>
      </c>
      <c r="J5" s="14"/>
    </row>
    <row r="6" spans="1:15" ht="16.5" thickBot="1" x14ac:dyDescent="0.3">
      <c r="A6" s="38" t="s">
        <v>6</v>
      </c>
      <c r="B6" s="7" t="s">
        <v>5</v>
      </c>
      <c r="C6" s="16">
        <f>'[1]4.1_ПО'!$C$19</f>
        <v>13.545</v>
      </c>
      <c r="D6" s="14"/>
      <c r="E6" s="16">
        <f>'[2]4.1_ПО'!$C$19</f>
        <v>14.281000000000001</v>
      </c>
      <c r="F6" s="14"/>
      <c r="G6" s="16">
        <f>'[3]4.1_ПО'!$C$19</f>
        <v>12.369</v>
      </c>
      <c r="H6" s="14"/>
      <c r="I6" s="16">
        <f>'[4]п.отп. тэ'!$D$25</f>
        <v>13.840733333333333</v>
      </c>
      <c r="J6" s="14"/>
    </row>
    <row r="7" spans="1:15" ht="16.5" thickBot="1" x14ac:dyDescent="0.3">
      <c r="A7" s="38" t="s">
        <v>7</v>
      </c>
      <c r="B7" s="7" t="s">
        <v>5</v>
      </c>
      <c r="C7" s="16">
        <f>'[1]4.1_ПО'!$C$41+'[1]4.1_ПО'!$C$51</f>
        <v>457.90514875200006</v>
      </c>
      <c r="D7" s="16"/>
      <c r="E7" s="16">
        <f>'[2]4.1_ПО'!$C$41+'[2]4.1_ПО'!$C$51</f>
        <v>573.24662198600004</v>
      </c>
      <c r="F7" s="16"/>
      <c r="G7" s="16">
        <f>'[3]4.1_ПО'!$C$41+'[3]4.1_ПО'!$C$51</f>
        <v>353.34100438500008</v>
      </c>
      <c r="H7" s="16"/>
      <c r="I7" s="16">
        <f>'[4]п.отп. тэ'!$D$45+'[4]п.отп. тэ'!$D$53</f>
        <v>458.79295291033338</v>
      </c>
      <c r="J7" s="16"/>
    </row>
    <row r="8" spans="1:15" ht="16.5" thickBot="1" x14ac:dyDescent="0.3">
      <c r="A8" s="46" t="s">
        <v>8</v>
      </c>
      <c r="B8" s="9" t="s">
        <v>9</v>
      </c>
      <c r="C8" s="16">
        <f>'[1]4.6 Смета ГУ ЯО'!$L$12</f>
        <v>3300583.301922217</v>
      </c>
      <c r="D8" s="14"/>
      <c r="E8" s="16">
        <f>'[2]4.6 Смета ГУ ЯО'!$L$12</f>
        <v>3423563.5070954319</v>
      </c>
      <c r="F8" s="14"/>
      <c r="G8" s="16">
        <f>'[3]4.6 Смета ГУ ЯО'!$L$12</f>
        <v>3099827.5667176154</v>
      </c>
      <c r="H8" s="14"/>
      <c r="I8" s="16">
        <f>[4]Ресурсы!$I$7</f>
        <v>3477162.522929424</v>
      </c>
      <c r="J8" s="14"/>
    </row>
    <row r="9" spans="1:15" ht="16.5" thickBot="1" x14ac:dyDescent="0.3">
      <c r="A9" s="47"/>
      <c r="B9" s="9" t="s">
        <v>10</v>
      </c>
      <c r="C9" s="18">
        <f>'[1]4.4'!$D$27</f>
        <v>834.44693900000004</v>
      </c>
      <c r="D9" s="14"/>
      <c r="E9" s="18">
        <f>'[2]4.4'!$D$27</f>
        <v>843.59048951947807</v>
      </c>
      <c r="F9" s="14"/>
      <c r="G9" s="18">
        <f>'[3]4.4'!$D$27</f>
        <v>744.59547034199284</v>
      </c>
      <c r="H9" s="14"/>
      <c r="I9" s="18">
        <f>[4]Т.У.Т.!$N$17</f>
        <v>801.10697680907185</v>
      </c>
      <c r="J9" s="14"/>
    </row>
    <row r="10" spans="1:15" ht="16.5" thickBot="1" x14ac:dyDescent="0.3">
      <c r="A10" s="46" t="s">
        <v>11</v>
      </c>
      <c r="B10" s="9" t="s">
        <v>9</v>
      </c>
      <c r="C10" s="16">
        <f>'[1]4.6 Смета ГУ ЯО'!$L$11</f>
        <v>41113.635833800887</v>
      </c>
      <c r="D10" s="16">
        <f>'[1]4.6 Смета ГУ ЯО'!$O$11</f>
        <v>515.81056199173167</v>
      </c>
      <c r="E10" s="16">
        <f>'[2]4.6 Смета ГУ ЯО'!$L$11</f>
        <v>40458.592184430861</v>
      </c>
      <c r="F10" s="16">
        <f>'[2]4.6 Смета ГУ ЯО'!$O$11</f>
        <v>523.44371557577244</v>
      </c>
      <c r="G10" s="16">
        <f>'[3]4.6 Смета ГУ ЯО'!$L$11</f>
        <v>48074.124133147474</v>
      </c>
      <c r="H10" s="16">
        <f>'[3]4.6 Смета ГУ ЯО'!$O$11</f>
        <v>559.6760222562749</v>
      </c>
      <c r="I10" s="16">
        <f>[4]Ресурсы!$I$11</f>
        <v>76418.001149999996</v>
      </c>
      <c r="J10" s="16">
        <f>[4]Ресурсы!$N$11</f>
        <v>629.4313969965915</v>
      </c>
    </row>
    <row r="11" spans="1:15" s="20" customFormat="1" ht="16.5" thickBot="1" x14ac:dyDescent="0.3">
      <c r="A11" s="47"/>
      <c r="B11" s="24" t="s">
        <v>12</v>
      </c>
      <c r="C11" s="18">
        <v>7701.5612494970565</v>
      </c>
      <c r="D11" s="18">
        <v>5.633</v>
      </c>
      <c r="E11" s="18">
        <v>7163.8468097136647</v>
      </c>
      <c r="F11" s="18">
        <v>4.742</v>
      </c>
      <c r="G11" s="18">
        <f>69663.3070348485*G10/'[3]4.6 Смета ГУ ЯО'!$C$11</f>
        <v>7885.1683478926207</v>
      </c>
      <c r="H11" s="18">
        <v>4.4510000000000005</v>
      </c>
      <c r="I11" s="18">
        <f>('[4]Вода расчет 2019-2023'!$C$59+'[4]Вода расчет 2019-2023'!$C$61+'[4]Вода расчет 2019-2023'!$C$63-'[4]Вода расчет 2019-2023'!$D$63+'[4]Вода расчет 2019-2023'!$C$70)*I10/'[4]Вода расчет 2019-2023'!$J$75</f>
        <v>11846.47776375827</v>
      </c>
      <c r="J11" s="18">
        <f>'[5]Баланс 2020 тариф с 01.07.20'!$I$46</f>
        <v>5.3</v>
      </c>
    </row>
    <row r="12" spans="1:15" ht="16.5" thickBot="1" x14ac:dyDescent="0.3">
      <c r="A12" s="46" t="s">
        <v>13</v>
      </c>
      <c r="B12" s="9" t="s">
        <v>9</v>
      </c>
      <c r="C12" s="16">
        <f>'[1]4.6 Смета ГУ ЯО'!$L$14+'[1]4.6 Смета ГУ ЯО'!$L$15</f>
        <v>67909.670893713905</v>
      </c>
      <c r="D12" s="16">
        <f>'[1]4.6 Смета ГУ ЯО'!$O$14+'[1]4.6 Смета ГУ ЯО'!$O$15</f>
        <v>59981.038537263594</v>
      </c>
      <c r="E12" s="16">
        <f>'[2]4.6 Смета ГУ ЯО'!$L$14+'[2]4.6 Смета ГУ ЯО'!$L$15</f>
        <v>59275.214107665772</v>
      </c>
      <c r="F12" s="16">
        <f>'[2]4.6 Смета ГУ ЯО'!$O$14+'[2]4.6 Смета ГУ ЯО'!$O$15</f>
        <v>59241.804755783953</v>
      </c>
      <c r="G12" s="16">
        <f>'[3]4.6 Смета ГУ ЯО'!$L$14+'[3]4.6 Смета ГУ ЯО'!$L$15</f>
        <v>70004.686782605859</v>
      </c>
      <c r="H12" s="16">
        <f>'[3]4.6 Смета ГУ ЯО'!$O$14+'[3]4.6 Смета ГУ ЯО'!$O$15</f>
        <v>57315.330774788003</v>
      </c>
      <c r="I12" s="16">
        <f>[4]Ресурсы!$I$8</f>
        <v>76585.851090692013</v>
      </c>
      <c r="J12" s="16">
        <f>[4]Ресурсы!$N$8</f>
        <v>73350.084655750426</v>
      </c>
      <c r="M12" s="21"/>
      <c r="N12" s="21"/>
      <c r="O12" s="21"/>
    </row>
    <row r="13" spans="1:15" ht="16.5" thickBot="1" x14ac:dyDescent="0.3">
      <c r="A13" s="47"/>
      <c r="B13" s="9" t="s">
        <v>14</v>
      </c>
      <c r="C13" s="18">
        <f>21692.156+(507.298+537.346)*0.62-1496.06358</f>
        <v>20843.771699999998</v>
      </c>
      <c r="D13" s="18">
        <f>13321.178+(507.298+537.346)*0.38</f>
        <v>13718.14272</v>
      </c>
      <c r="E13" s="18">
        <f>19453.211+(761.422+104.679)*0.38-1342.732</f>
        <v>18439.597379999999</v>
      </c>
      <c r="F13" s="18">
        <f>11937.42+(761.422+104.679)*0.38</f>
        <v>12266.53838</v>
      </c>
      <c r="G13" s="18">
        <f>20797.075+(44.742+486.989)*0.38</f>
        <v>20999.13278</v>
      </c>
      <c r="H13" s="18">
        <f>11525.254+(44.742+486.989)*0.38</f>
        <v>11727.31178</v>
      </c>
      <c r="I13" s="18">
        <f>'[6]2020тариф в ц 2 полуг'!$W$33/1000+'[6]2020тариф в ц 2 полуг'!$W$47/1000+'[6]2020тариф в ц 2 полуг'!$W$75/1000*0.38</f>
        <v>21799.514380000001</v>
      </c>
      <c r="J13" s="18">
        <f>'[6]2020тариф в ц 2 полуг'!$W$19/1000+'[6]2020тариф в ц 2 полуг'!$W$89/1000</f>
        <v>13144.023333333336</v>
      </c>
      <c r="K13" s="30"/>
      <c r="M13" s="22"/>
      <c r="N13" s="22"/>
      <c r="O13" s="21"/>
    </row>
    <row r="14" spans="1:15" ht="16.5" thickBot="1" x14ac:dyDescent="0.3">
      <c r="A14" s="38" t="s">
        <v>42</v>
      </c>
      <c r="B14" s="9" t="s">
        <v>9</v>
      </c>
      <c r="C14" s="16">
        <f>'[1]4.6 Смета ГУ ЯО'!$L$18</f>
        <v>466203.92399550299</v>
      </c>
      <c r="D14" s="16">
        <f>'[1]4.6 Смета ГУ ЯО'!$O$18</f>
        <v>131519.23214976615</v>
      </c>
      <c r="E14" s="16">
        <f>'[2]4.6 Смета ГУ ЯО'!$L$18</f>
        <v>441613.92967545375</v>
      </c>
      <c r="F14" s="16">
        <f>'[2]4.6 Смета ГУ ЯО'!$O$18</f>
        <v>127944.4563741154</v>
      </c>
      <c r="G14" s="16">
        <f>'[3]4.6 Смета ГУ ЯО'!$L$18</f>
        <v>420050.34142563882</v>
      </c>
      <c r="H14" s="16">
        <f>'[3]4.6 Смета ГУ ЯО'!$O$18</f>
        <v>130603.02416824359</v>
      </c>
      <c r="I14" s="16">
        <f>'[4]Операционнные расходы'!$N$9+'[4]Операционнные расходы'!$O$9</f>
        <v>488599.44394437008</v>
      </c>
      <c r="J14" s="16">
        <f>'[4]Операционнные расходы'!$P$9</f>
        <v>142322.56679024629</v>
      </c>
      <c r="M14" s="21"/>
      <c r="N14" s="21"/>
      <c r="O14" s="21"/>
    </row>
    <row r="15" spans="1:15" ht="16.5" thickBot="1" x14ac:dyDescent="0.3">
      <c r="A15" s="38" t="s">
        <v>15</v>
      </c>
      <c r="B15" s="9" t="s">
        <v>9</v>
      </c>
      <c r="C15" s="16">
        <f>'[1]4.6 Смета ГУ ЯО'!$L$19</f>
        <v>133911.54931390058</v>
      </c>
      <c r="D15" s="16">
        <f>'[1]4.6 Смета ГУ ЯО'!$O$19</f>
        <v>36893.113984360338</v>
      </c>
      <c r="E15" s="16">
        <f>'[2]4.6 Смета ГУ ЯО'!$L$19</f>
        <v>128133.62389290096</v>
      </c>
      <c r="F15" s="16">
        <f>'[2]4.6 Смета ГУ ЯО'!$O$19</f>
        <v>36310.184411543611</v>
      </c>
      <c r="G15" s="16">
        <f>'[3]4.6 Смета ГУ ЯО'!$L$19</f>
        <v>122823.6677756944</v>
      </c>
      <c r="H15" s="16">
        <f>'[3]4.6 Смета ГУ ЯО'!$O$19</f>
        <v>37658.881751722045</v>
      </c>
      <c r="I15" s="16">
        <f>'[4]Неподконтрольные расходы'!$D$18</f>
        <v>158721.82626999996</v>
      </c>
      <c r="J15" s="16">
        <f>'[4]Неподконтрольные расходы'!$I$18</f>
        <v>38597.648627015544</v>
      </c>
    </row>
    <row r="16" spans="1:15" ht="16.5" thickBot="1" x14ac:dyDescent="0.3">
      <c r="A16" s="38" t="s">
        <v>16</v>
      </c>
      <c r="B16" s="9" t="s">
        <v>9</v>
      </c>
      <c r="C16" s="16">
        <f>'[1]4.6 Смета ГУ ЯО'!$L$8+'[1]4.6 Смета ГУ ЯО'!$L$20+'[1]4.6 Смета ГУ ЯО'!$L$22+'[1]4.6 Смета ГУ ЯО'!$L$49+'[1]4.6 Смета ГУ ЯО'!$L$50+'[1]4.6 Смета ГУ ЯО'!$L$51+'[1]4.6 Смета ГУ ЯО'!$L$52+'[1]4.6 Смета ГУ ЯО'!$L$53+'[1]4.6 Смета ГУ ЯО'!$L$54</f>
        <v>213485.87744883818</v>
      </c>
      <c r="D16" s="16">
        <f>'[1]4.6 Смета ГУ ЯО'!$O$8+'[1]4.6 Смета ГУ ЯО'!$O$20+'[1]4.6 Смета ГУ ЯО'!$O$22+'[1]4.6 Смета ГУ ЯО'!$O$49+'[1]4.6 Смета ГУ ЯО'!$O$50+'[1]4.6 Смета ГУ ЯО'!$O$51+'[1]4.6 Смета ГУ ЯО'!$O$52+'[1]4.6 Смета ГУ ЯО'!$O$53+'[1]4.6 Смета ГУ ЯО'!$O$54</f>
        <v>78847.737066805246</v>
      </c>
      <c r="E16" s="16">
        <f>'[2]4.6 Смета ГУ ЯО'!$L$8+'[2]4.6 Смета ГУ ЯО'!$L$20+'[2]4.6 Смета ГУ ЯО'!$L$22+'[2]4.6 Смета ГУ ЯО'!$L$49+'[2]4.6 Смета ГУ ЯО'!$L$50+'[2]4.6 Смета ГУ ЯО'!$L$51+'[2]4.6 Смета ГУ ЯО'!$L$52+'[2]4.6 Смета ГУ ЯО'!$L$53+'[2]4.6 Смета ГУ ЯО'!$L$54</f>
        <v>208399.35218914377</v>
      </c>
      <c r="F16" s="16">
        <f>'[2]4.6 Смета ГУ ЯО'!$O$8+'[2]4.6 Смета ГУ ЯО'!$O$20+'[2]4.6 Смета ГУ ЯО'!$O$22+'[2]4.6 Смета ГУ ЯО'!$O$49+'[2]4.6 Смета ГУ ЯО'!$O$50+'[2]4.6 Смета ГУ ЯО'!$O$51+'[2]4.6 Смета ГУ ЯО'!$O$52+'[2]4.6 Смета ГУ ЯО'!$O$53+'[2]4.6 Смета ГУ ЯО'!$O$54</f>
        <v>114751.9010433697</v>
      </c>
      <c r="G16" s="16">
        <f>'[3]4.6 Смета ГУ ЯО'!$L$8+'[3]4.6 Смета ГУ ЯО'!$L$20+'[3]4.6 Смета ГУ ЯО'!$L$22+'[3]4.6 Смета ГУ ЯО'!$L$49+'[3]4.6 Смета ГУ ЯО'!$L$50+'[3]4.6 Смета ГУ ЯО'!$L$51+'[3]4.6 Смета ГУ ЯО'!$L$52+'[3]4.6 Смета ГУ ЯО'!$L$53+'[3]4.6 Смета ГУ ЯО'!$L$54</f>
        <v>260891.33112145812</v>
      </c>
      <c r="H16" s="16">
        <f>'[3]4.6 Смета ГУ ЯО'!$O$8+'[3]4.6 Смета ГУ ЯО'!$O$20+'[3]4.6 Смета ГУ ЯО'!$O$22+'[3]4.6 Смета ГУ ЯО'!$O$49+'[3]4.6 Смета ГУ ЯО'!$O$50+'[3]4.6 Смета ГУ ЯО'!$O$51+'[3]4.6 Смета ГУ ЯО'!$O$52+'[3]4.6 Смета ГУ ЯО'!$O$53+'[3]4.6 Смета ГУ ЯО'!$O$54</f>
        <v>104193.08153335974</v>
      </c>
      <c r="I16" s="16">
        <f>'[4]Операционнные расходы'!$N$8+'[4]Операционнные расходы'!$N$10+'[4]Операционнные расходы'!$N$11+'[4]Операционнные расходы'!$N$27+'[4]Операционнные расходы'!$N$28+'[4]Операционнные расходы'!$N$29+'[4]Операционнные расходы'!$O$8+'[4]Операционнные расходы'!$O$10+'[4]Операционнные расходы'!$O$11+'[4]Операционнные расходы'!$O$27+'[4]Операционнные расходы'!$O$28+'[4]Операционнные расходы'!$O$29</f>
        <v>258206.31206313666</v>
      </c>
      <c r="J16" s="16">
        <f>'[4]Операционнные расходы'!$P$8++'[4]Операционнные расходы'!$P$10+'[4]Операционнные расходы'!$P$11+'[4]Операционнные расходы'!$P$27+'[4]Операционнные расходы'!$P$28+'[4]Операционнные расходы'!$P$29</f>
        <v>106468.2055756745</v>
      </c>
    </row>
    <row r="17" spans="1:11" ht="16.5" thickBot="1" x14ac:dyDescent="0.3">
      <c r="A17" s="38" t="s">
        <v>43</v>
      </c>
      <c r="B17" s="9" t="s">
        <v>9</v>
      </c>
      <c r="C17" s="16">
        <f>'[1]4.6 Смета ГУ ЯО'!$L$17</f>
        <v>150115.1888323063</v>
      </c>
      <c r="D17" s="16">
        <f>'[1]4.6 Смета ГУ ЯО'!$O$17</f>
        <v>71773.720025797826</v>
      </c>
      <c r="E17" s="16">
        <f>'[2]4.6 Смета ГУ ЯО'!$L$17</f>
        <v>148463.72079675901</v>
      </c>
      <c r="F17" s="16">
        <f>'[2]4.6 Смета ГУ ЯО'!$O$17</f>
        <v>80757.604243422858</v>
      </c>
      <c r="G17" s="16">
        <f>'[3]4.6 Смета ГУ ЯО'!$L$17</f>
        <v>154869.57101021806</v>
      </c>
      <c r="H17" s="16">
        <f>'[3]4.6 Смета ГУ ЯО'!$O$17</f>
        <v>108109.72331011046</v>
      </c>
      <c r="I17" s="16">
        <f>'[4]Неподконтрольные расходы'!$D$20</f>
        <v>117845.63288759264</v>
      </c>
      <c r="J17" s="16">
        <f>'[4]Неподконтрольные расходы'!$I$20</f>
        <v>128268.55128479659</v>
      </c>
    </row>
    <row r="18" spans="1:11" ht="16.5" hidden="1" thickBot="1" x14ac:dyDescent="0.3">
      <c r="A18" s="38" t="s">
        <v>17</v>
      </c>
      <c r="B18" s="9" t="s">
        <v>9</v>
      </c>
      <c r="C18" s="16"/>
      <c r="D18" s="16"/>
      <c r="E18" s="16"/>
      <c r="F18" s="16"/>
      <c r="G18" s="36"/>
      <c r="H18" s="36"/>
      <c r="I18" s="36"/>
      <c r="J18" s="36"/>
    </row>
    <row r="19" spans="1:11" ht="16.5" thickBot="1" x14ac:dyDescent="0.3">
      <c r="A19" s="46" t="s">
        <v>18</v>
      </c>
      <c r="B19" s="9" t="s">
        <v>9</v>
      </c>
      <c r="C19" s="14"/>
      <c r="D19" s="16"/>
      <c r="E19" s="14"/>
      <c r="F19" s="16"/>
      <c r="G19" s="14"/>
      <c r="H19" s="16"/>
      <c r="I19" s="23">
        <f>[4]Ресурсы!$I$10</f>
        <v>105763.94478000001</v>
      </c>
      <c r="J19" s="16">
        <f>[4]Ресурсы!$N$10</f>
        <v>0</v>
      </c>
    </row>
    <row r="20" spans="1:11" ht="16.5" thickBot="1" x14ac:dyDescent="0.3">
      <c r="A20" s="47"/>
      <c r="B20" s="9" t="s">
        <v>5</v>
      </c>
      <c r="C20" s="14"/>
      <c r="D20" s="18"/>
      <c r="E20" s="14"/>
      <c r="F20" s="18"/>
      <c r="G20" s="14"/>
      <c r="H20" s="18"/>
      <c r="I20" s="14">
        <v>179.68729999999999</v>
      </c>
      <c r="J20" s="18"/>
    </row>
    <row r="21" spans="1:11" ht="16.5" thickBot="1" x14ac:dyDescent="0.3">
      <c r="A21" s="38" t="s">
        <v>19</v>
      </c>
      <c r="B21" s="9" t="s">
        <v>9</v>
      </c>
      <c r="C21" s="16">
        <f>C8+C10+C12+C14+C15+C16+C17+C18+C19</f>
        <v>4373323.1482402794</v>
      </c>
      <c r="D21" s="16">
        <f t="shared" ref="D21:J21" si="0">D8+D10+D12+D14+D15+D16+D17+D18+D19</f>
        <v>379530.65232598491</v>
      </c>
      <c r="E21" s="16">
        <f t="shared" si="0"/>
        <v>4449907.9399417862</v>
      </c>
      <c r="F21" s="16">
        <f t="shared" si="0"/>
        <v>419529.39454381133</v>
      </c>
      <c r="G21" s="16">
        <f t="shared" si="0"/>
        <v>4176541.2889663777</v>
      </c>
      <c r="H21" s="16">
        <f t="shared" si="0"/>
        <v>438439.71756048012</v>
      </c>
      <c r="I21" s="16">
        <f t="shared" si="0"/>
        <v>4759303.535115215</v>
      </c>
      <c r="J21" s="16">
        <f t="shared" si="0"/>
        <v>489636.48833047994</v>
      </c>
    </row>
    <row r="22" spans="1:11" ht="16.5" thickBot="1" x14ac:dyDescent="0.3">
      <c r="A22" s="38" t="s">
        <v>20</v>
      </c>
      <c r="B22" s="9" t="s">
        <v>5</v>
      </c>
      <c r="C22" s="16">
        <f>'[1]4.1_ПО'!$C$65</f>
        <v>4254.5418512480001</v>
      </c>
      <c r="D22" s="16">
        <v>3329.9733052899992</v>
      </c>
      <c r="E22" s="16">
        <f>'[2]4.1_ПО'!$C$65</f>
        <v>4174.1143780140001</v>
      </c>
      <c r="F22" s="16">
        <v>3326.9288619840004</v>
      </c>
      <c r="G22" s="16">
        <f>'[3]4.1_ПО'!$C$65</f>
        <v>3858.8099956149999</v>
      </c>
      <c r="H22" s="16">
        <v>3146.8372000750001</v>
      </c>
      <c r="I22" s="16">
        <f>'[4]п.отп. тэ'!$D$67</f>
        <v>4214.7967450789547</v>
      </c>
      <c r="J22" s="16">
        <v>3415.8517813241106</v>
      </c>
    </row>
    <row r="23" spans="1:11" ht="16.5" thickBot="1" x14ac:dyDescent="0.3">
      <c r="A23" s="38" t="s">
        <v>21</v>
      </c>
      <c r="B23" s="9" t="s">
        <v>22</v>
      </c>
      <c r="C23" s="18">
        <f>C21/C22</f>
        <v>1027.9187045621461</v>
      </c>
      <c r="D23" s="18">
        <f t="shared" ref="D23:J23" si="1">D21/D22</f>
        <v>113.97408253185156</v>
      </c>
      <c r="E23" s="18">
        <f t="shared" si="1"/>
        <v>1066.0723537860997</v>
      </c>
      <c r="F23" s="18">
        <f t="shared" si="1"/>
        <v>126.10110163089772</v>
      </c>
      <c r="G23" s="18">
        <f t="shared" si="1"/>
        <v>1082.3391910232519</v>
      </c>
      <c r="H23" s="18">
        <f t="shared" si="1"/>
        <v>139.32710518041117</v>
      </c>
      <c r="I23" s="18">
        <f t="shared" si="1"/>
        <v>1129.1893353272626</v>
      </c>
      <c r="J23" s="18">
        <f t="shared" si="1"/>
        <v>143.34242808997956</v>
      </c>
    </row>
    <row r="24" spans="1:11" ht="16.5" thickBot="1" x14ac:dyDescent="0.3">
      <c r="A24" s="38" t="s">
        <v>23</v>
      </c>
      <c r="B24" s="9" t="s">
        <v>9</v>
      </c>
      <c r="C24" s="17">
        <f>C21</f>
        <v>4373323.1482402794</v>
      </c>
      <c r="D24" s="17">
        <f t="shared" ref="D24:H24" si="2">D21</f>
        <v>379530.65232598491</v>
      </c>
      <c r="E24" s="17">
        <f t="shared" si="2"/>
        <v>4449907.9399417862</v>
      </c>
      <c r="F24" s="17">
        <f t="shared" si="2"/>
        <v>419529.39454381133</v>
      </c>
      <c r="G24" s="16">
        <f t="shared" si="2"/>
        <v>4176541.2889663777</v>
      </c>
      <c r="H24" s="16">
        <f t="shared" si="2"/>
        <v>438439.71756048012</v>
      </c>
      <c r="I24" s="16">
        <f>I21</f>
        <v>4759303.535115215</v>
      </c>
      <c r="J24" s="16">
        <f>J21</f>
        <v>489636.48833047994</v>
      </c>
    </row>
    <row r="25" spans="1:11" ht="16.5" thickBot="1" x14ac:dyDescent="0.3">
      <c r="A25" s="38" t="s">
        <v>24</v>
      </c>
      <c r="B25" s="9" t="s">
        <v>9</v>
      </c>
      <c r="C25" s="8"/>
      <c r="D25" s="8"/>
      <c r="E25" s="8"/>
      <c r="F25" s="8"/>
      <c r="G25" s="14"/>
      <c r="H25" s="14"/>
      <c r="I25" s="14"/>
      <c r="J25" s="14"/>
    </row>
    <row r="26" spans="1:11" ht="16.5" thickBot="1" x14ac:dyDescent="0.3">
      <c r="A26" s="38" t="s">
        <v>25</v>
      </c>
      <c r="B26" s="9" t="s">
        <v>9</v>
      </c>
      <c r="C26" s="17"/>
      <c r="D26" s="17"/>
      <c r="E26" s="17"/>
      <c r="F26" s="17"/>
      <c r="G26" s="16"/>
      <c r="H26" s="16"/>
      <c r="I26" s="16"/>
      <c r="J26" s="16"/>
    </row>
    <row r="27" spans="1:11" ht="16.5" thickBot="1" x14ac:dyDescent="0.3">
      <c r="A27" s="38" t="s">
        <v>26</v>
      </c>
      <c r="B27" s="9" t="s">
        <v>9</v>
      </c>
      <c r="C27" s="17">
        <f>'[1]4.6 Смета ГУ ЯО'!$L$24-'[1]4.6 Смета ГУ ЯО'!$L$49-'[1]4.6 Смета ГУ ЯО'!$L$50-'[1]4.6 Смета ГУ ЯО'!$L$51-'[1]4.6 Смета ГУ ЯО'!$L$52-'[1]4.6 Смета ГУ ЯО'!$L$53-'[1]4.6 Смета ГУ ЯО'!$L$54</f>
        <v>152123.19256943761</v>
      </c>
      <c r="D27" s="17">
        <f>'[1]4.6 Смета ГУ ЯО'!$O$24-'[1]4.6 Смета ГУ ЯО'!$O$49-'[1]4.6 Смета ГУ ЯО'!$O$50-'[1]4.6 Смета ГУ ЯО'!$O$51-'[1]4.6 Смета ГУ ЯО'!$O$52-'[1]4.6 Смета ГУ ЯО'!$O$53-'[1]4.6 Смета ГУ ЯО'!$O$54-'[1]4.6 Смета ГУ ЯО'!$O$60</f>
        <v>50701.558128028642</v>
      </c>
      <c r="E27" s="17">
        <f>'[2]4.6 Смета ГУ ЯО'!$L$24-'[2]4.6 Смета ГУ ЯО'!$L$49-'[2]4.6 Смета ГУ ЯО'!$L$50-'[2]4.6 Смета ГУ ЯО'!$L$51-'[2]4.6 Смета ГУ ЯО'!$L$52-'[2]4.6 Смета ГУ ЯО'!$L$53-'[2]4.6 Смета ГУ ЯО'!$L$54</f>
        <v>171703.07683316187</v>
      </c>
      <c r="F27" s="17">
        <f>'[2]4.6 Смета ГУ ЯО'!$O$24-'[2]4.6 Смета ГУ ЯО'!$O$49-'[2]4.6 Смета ГУ ЯО'!$O$50-'[2]4.6 Смета ГУ ЯО'!$O$51-'[2]4.6 Смета ГУ ЯО'!$O$52-'[2]4.6 Смета ГУ ЯО'!$O$53-'[2]4.6 Смета ГУ ЯО'!$O$54-'[2]4.6 Смета ГУ ЯО'!$O$60</f>
        <v>62244.133726753993</v>
      </c>
      <c r="G27" s="16">
        <f>'[3]4.6 Смета ГУ ЯО'!$L$24-'[3]4.6 Смета ГУ ЯО'!$L$49-'[3]4.6 Смета ГУ ЯО'!$L$50-'[3]4.6 Смета ГУ ЯО'!$L$51-'[3]4.6 Смета ГУ ЯО'!$L$52-'[3]4.6 Смета ГУ ЯО'!$L$53-'[3]4.6 Смета ГУ ЯО'!$L$54</f>
        <v>148594.65229070894</v>
      </c>
      <c r="H27" s="16">
        <f>'[3]4.6 Смета ГУ ЯО'!$O$24-'[3]4.6 Смета ГУ ЯО'!$O$49-'[3]4.6 Смета ГУ ЯО'!$O$50-'[3]4.6 Смета ГУ ЯО'!$O$51-'[3]4.6 Смета ГУ ЯО'!$O$52-'[3]4.6 Смета ГУ ЯО'!$O$53-'[3]4.6 Смета ГУ ЯО'!$O$54-'[8]4.6 Смета ГУ ЯО'!$O$61</f>
        <v>77700.385831341729</v>
      </c>
      <c r="I27" s="16">
        <f>'[4]Операционнные расходы'!$N$13-'[4]Операционнные расходы'!$N$27-'[4]Операционнные расходы'!$N$28-'[4]Операционнные расходы'!$N$29+'[4]Операционнные расходы'!$O$13-'[4]Операционнные расходы'!$O$27-'[4]Операционнные расходы'!$O$28-'[4]Операционнные расходы'!$O$29+'[4]Неподконтрольные расходы'!$D$9+'[4]Неподконтрольные расходы'!$D$11</f>
        <v>153681.94461041386</v>
      </c>
      <c r="J27" s="16">
        <f>'[4]Операционнные расходы'!$P$13-'[4]Операционнные расходы'!$P$27-'[4]Операционнные расходы'!$P$28-'[4]Операционнные расходы'!$P$29+'[4]Неподконтрольные расходы'!$I$9+'[4]Неподконтрольные расходы'!$I$11+[4]Ресурсы!$N$13-[4]Ресурсы!$N$13</f>
        <v>60908.280465147924</v>
      </c>
    </row>
    <row r="28" spans="1:11" ht="16.5" thickBot="1" x14ac:dyDescent="0.3">
      <c r="A28" s="38" t="s">
        <v>27</v>
      </c>
      <c r="B28" s="9" t="s">
        <v>9</v>
      </c>
      <c r="C28" s="17">
        <f>'[1]4.6 Смета ГУ ЯО'!$L$68</f>
        <v>134212.01182121766</v>
      </c>
      <c r="D28" s="17">
        <f>'[1]4.6 Смета ГУ ЯО'!$O$68</f>
        <v>19843.393833006761</v>
      </c>
      <c r="E28" s="17">
        <f>'[2]4.6 Смета ГУ ЯО'!$L$68</f>
        <v>11804.972862129929</v>
      </c>
      <c r="F28" s="17">
        <f>'[2]4.6 Смета ГУ ЯО'!$O$71</f>
        <v>-3287.2054277877828</v>
      </c>
      <c r="G28" s="16">
        <f>'[3]4.6 Смета ГУ ЯО'!$L$68</f>
        <v>196609.86490633435</v>
      </c>
      <c r="H28" s="16">
        <f>'[3]4.6 Смета ГУ ЯО'!$O$71</f>
        <v>34967.172235833226</v>
      </c>
      <c r="I28" s="16">
        <f>'[4]Неподконтрольные расходы'!$D$19+'[4]Неподконтрольные расходы'!$D$21+'[4]Неподконтрольные расходы'!$D$25+'[4]Операционнные расходы'!$N$40+'[4]Операционнные расходы'!$O$40</f>
        <v>212839.92836618819</v>
      </c>
      <c r="J28" s="16">
        <f>'[4]Неподконтрольные расходы'!$I$19+'[4]Неподконтрольные расходы'!$I$21+'[4]Неподконтрольные расходы'!$I$25+'[4]Неподконтрольные расходы'!$I$26+'[4]Операционнные расходы'!$P$40</f>
        <v>39160.952859186706</v>
      </c>
    </row>
    <row r="29" spans="1:11" ht="16.5" thickBot="1" x14ac:dyDescent="0.3">
      <c r="A29" s="38" t="s">
        <v>28</v>
      </c>
      <c r="B29" s="9" t="s">
        <v>9</v>
      </c>
      <c r="C29" s="40">
        <f>C21+C25+C26+C27+C28</f>
        <v>4659658.3526309347</v>
      </c>
      <c r="D29" s="40">
        <f t="shared" ref="D29:I29" si="3">D21+D25+D26+D27+D28</f>
        <v>450075.60428702028</v>
      </c>
      <c r="E29" s="40">
        <f t="shared" si="3"/>
        <v>4633415.9896370778</v>
      </c>
      <c r="F29" s="40">
        <f t="shared" si="3"/>
        <v>478486.32284277753</v>
      </c>
      <c r="G29" s="40">
        <f t="shared" si="3"/>
        <v>4521745.8061634209</v>
      </c>
      <c r="H29" s="40">
        <f t="shared" si="3"/>
        <v>551107.27562765509</v>
      </c>
      <c r="I29" s="40">
        <f t="shared" si="3"/>
        <v>5125825.4080918171</v>
      </c>
      <c r="J29" s="40">
        <f>J21+J25+J26+J27+J28</f>
        <v>589705.72165481455</v>
      </c>
      <c r="K29" s="37"/>
    </row>
    <row r="30" spans="1:11" ht="16.5" thickBot="1" x14ac:dyDescent="0.3">
      <c r="A30" s="38" t="s">
        <v>29</v>
      </c>
      <c r="B30" s="9" t="s">
        <v>22</v>
      </c>
      <c r="C30" s="19">
        <f>C29/C22</f>
        <v>1095.2197711403639</v>
      </c>
      <c r="D30" s="19">
        <f t="shared" ref="D30:J30" si="4">D29/D22</f>
        <v>135.15892261719625</v>
      </c>
      <c r="E30" s="19">
        <f t="shared" si="4"/>
        <v>1110.0357033919154</v>
      </c>
      <c r="F30" s="19">
        <f t="shared" si="4"/>
        <v>143.822228455295</v>
      </c>
      <c r="G30" s="18">
        <f t="shared" si="4"/>
        <v>1171.7979924644528</v>
      </c>
      <c r="H30" s="18">
        <f t="shared" si="4"/>
        <v>175.13053284565223</v>
      </c>
      <c r="I30" s="18">
        <f t="shared" si="4"/>
        <v>1216.1500822255657</v>
      </c>
      <c r="J30" s="18">
        <f t="shared" si="4"/>
        <v>172.63797126063321</v>
      </c>
    </row>
    <row r="31" spans="1:11" ht="16.5" thickBot="1" x14ac:dyDescent="0.3">
      <c r="A31" s="38" t="s">
        <v>30</v>
      </c>
      <c r="B31" s="9" t="s">
        <v>9</v>
      </c>
      <c r="C31" s="17">
        <f>'[9]4.6 Смета ГУ ЯО'!$L$85-C28</f>
        <v>-127204.7380222918</v>
      </c>
      <c r="D31" s="17">
        <f>'[9]4.6 Смета ГУ ЯО'!$O$85-D28</f>
        <v>-10635.535688893253</v>
      </c>
      <c r="E31" s="17">
        <f>'[10]4.6 Смета ГУ ЯО'!$L$85-E28</f>
        <v>66119.983838425396</v>
      </c>
      <c r="F31" s="17">
        <f>'[10]4.6 Смета ГУ ЯО'!$O$85-F28</f>
        <v>-4723.2900382343469</v>
      </c>
      <c r="G31" s="16">
        <f>'[11]4.6 Смета ГУ ЯО'!$L$86-G28</f>
        <v>-63460.783422360342</v>
      </c>
      <c r="H31" s="16">
        <f>'[11]4.6 Смета ГУ ЯО'!$O$86-H28</f>
        <v>-76459.812908697742</v>
      </c>
      <c r="I31" s="16">
        <f>[4]НВВ!$I$13+[4]НВВ!$I$18</f>
        <v>185465.5994522307</v>
      </c>
      <c r="J31" s="16">
        <f>[4]НВВ!$N$13+[4]НВВ!$N$17+[4]НВВ!$N$18</f>
        <v>-84613.24115149508</v>
      </c>
    </row>
    <row r="32" spans="1:11" ht="16.5" thickBot="1" x14ac:dyDescent="0.3">
      <c r="A32" s="38" t="s">
        <v>31</v>
      </c>
      <c r="B32" s="9" t="s">
        <v>9</v>
      </c>
      <c r="C32" s="8"/>
      <c r="D32" s="8"/>
      <c r="E32" s="8"/>
      <c r="F32" s="8"/>
      <c r="G32" s="14"/>
      <c r="H32" s="14"/>
      <c r="I32" s="14"/>
      <c r="J32" s="14"/>
    </row>
    <row r="33" spans="1:11" ht="16.5" thickBot="1" x14ac:dyDescent="0.3">
      <c r="A33" s="38" t="s">
        <v>32</v>
      </c>
      <c r="B33" s="9" t="s">
        <v>9</v>
      </c>
      <c r="C33" s="17">
        <f>C29+C31</f>
        <v>4532453.6146086426</v>
      </c>
      <c r="D33" s="17">
        <f t="shared" ref="D33:J33" si="5">D29+D31</f>
        <v>439440.06859812705</v>
      </c>
      <c r="E33" s="17">
        <f t="shared" si="5"/>
        <v>4699535.9734755028</v>
      </c>
      <c r="F33" s="17">
        <f t="shared" si="5"/>
        <v>473763.03280454321</v>
      </c>
      <c r="G33" s="16">
        <f t="shared" si="5"/>
        <v>4458285.0227410607</v>
      </c>
      <c r="H33" s="16">
        <f t="shared" si="5"/>
        <v>474647.46271895734</v>
      </c>
      <c r="I33" s="16">
        <f t="shared" si="5"/>
        <v>5311291.0075440481</v>
      </c>
      <c r="J33" s="16">
        <f t="shared" si="5"/>
        <v>505092.48050331947</v>
      </c>
    </row>
    <row r="34" spans="1:11" ht="16.5" thickBot="1" x14ac:dyDescent="0.3">
      <c r="A34" s="38" t="s">
        <v>33</v>
      </c>
      <c r="B34" s="9" t="s">
        <v>22</v>
      </c>
      <c r="C34" s="19">
        <f>C33/C22</f>
        <v>1065.3211962832429</v>
      </c>
      <c r="D34" s="19">
        <f t="shared" ref="D34:J34" si="6">D33/D22</f>
        <v>131.96504245245211</v>
      </c>
      <c r="E34" s="19">
        <f t="shared" si="6"/>
        <v>1125.8761854320562</v>
      </c>
      <c r="F34" s="19">
        <f t="shared" si="6"/>
        <v>142.40251368705748</v>
      </c>
      <c r="G34" s="18">
        <f t="shared" si="6"/>
        <v>1155.352304935273</v>
      </c>
      <c r="H34" s="18">
        <f t="shared" si="6"/>
        <v>150.83318028261672</v>
      </c>
      <c r="I34" s="18">
        <f t="shared" si="6"/>
        <v>1260.1535326099226</v>
      </c>
      <c r="J34" s="18">
        <f t="shared" si="6"/>
        <v>147.86721229090534</v>
      </c>
    </row>
    <row r="35" spans="1:11" x14ac:dyDescent="0.25">
      <c r="A35" s="12"/>
    </row>
    <row r="36" spans="1:11" s="33" customFormat="1" x14ac:dyDescent="0.25">
      <c r="A36" s="32"/>
      <c r="C36" s="34">
        <f>C33-'[7]4.6 Смета ГУ ЯО'!$L$89</f>
        <v>-1112783.4440109544</v>
      </c>
      <c r="D36" s="34">
        <f>D33-'[7]4.6 Смета ГУ ЯО'!$O$89</f>
        <v>181007.87755095243</v>
      </c>
      <c r="E36" s="34">
        <f>E33-'[2]4.6 Смета ГУ ЯО'!$L$89</f>
        <v>-1151724.5746844979</v>
      </c>
      <c r="F36" s="34">
        <f>F33-'[2]4.6 Смета ГУ ЯО'!$O$89</f>
        <v>210102.42197449767</v>
      </c>
      <c r="G36" s="34">
        <f>G33-'[3]4.6 Смета ГУ ЯО'!$L$89</f>
        <v>-1138499.5545479311</v>
      </c>
      <c r="H36" s="34">
        <f>H33-'[3]4.6 Смета ГУ ЯО'!$O$89</f>
        <v>222418.71568793105</v>
      </c>
      <c r="I36" s="34">
        <f>I33-[4]НВВ!$I$20</f>
        <v>0</v>
      </c>
      <c r="J36" s="34">
        <f>J33-[4]НВВ!$N$20</f>
        <v>-789344.58871081285</v>
      </c>
    </row>
    <row r="38" spans="1:11" hidden="1" outlineLevel="1" x14ac:dyDescent="0.25">
      <c r="D38" s="37"/>
    </row>
    <row r="39" spans="1:11" hidden="1" outlineLevel="1" x14ac:dyDescent="0.25">
      <c r="H39" s="1">
        <v>713657.68259999994</v>
      </c>
      <c r="J39" s="1">
        <v>789344.58871081308</v>
      </c>
    </row>
    <row r="40" spans="1:11" hidden="1" outlineLevel="1" x14ac:dyDescent="0.25">
      <c r="K40" s="37"/>
    </row>
    <row r="41" spans="1:11" hidden="1" outlineLevel="1" x14ac:dyDescent="0.25">
      <c r="G41" s="37">
        <f>G29-G28</f>
        <v>4325135.9412570866</v>
      </c>
      <c r="H41" s="37">
        <f>H29-H28</f>
        <v>516140.10339182185</v>
      </c>
    </row>
    <row r="42" spans="1:11" hidden="1" outlineLevel="1" x14ac:dyDescent="0.25"/>
    <row r="43" spans="1:11" hidden="1" outlineLevel="1" x14ac:dyDescent="0.25">
      <c r="D43" s="1">
        <v>131.96504244644649</v>
      </c>
      <c r="F43" s="1">
        <v>142.4025136600055</v>
      </c>
      <c r="H43" s="1">
        <v>1432220.942251822</v>
      </c>
    </row>
    <row r="44" spans="1:11" hidden="1" outlineLevel="1" x14ac:dyDescent="0.25">
      <c r="D44" s="1">
        <v>3329.9733052899992</v>
      </c>
      <c r="F44" s="1">
        <v>3326.9288619840004</v>
      </c>
      <c r="H44" s="37">
        <f>H43-H41</f>
        <v>916080.83886000013</v>
      </c>
    </row>
    <row r="45" spans="1:11" hidden="1" outlineLevel="1" x14ac:dyDescent="0.25">
      <c r="D45" s="1">
        <f>D43*D44</f>
        <v>439440.06857812847</v>
      </c>
      <c r="F45" s="1">
        <f>F43*F44</f>
        <v>473763.03271454317</v>
      </c>
    </row>
    <row r="46" spans="1:11" collapsed="1" x14ac:dyDescent="0.25">
      <c r="A46" s="43" t="s">
        <v>80</v>
      </c>
    </row>
  </sheetData>
  <mergeCells count="10">
    <mergeCell ref="A8:A9"/>
    <mergeCell ref="A10:A11"/>
    <mergeCell ref="A12:A13"/>
    <mergeCell ref="A19:A20"/>
    <mergeCell ref="A3:A4"/>
    <mergeCell ref="B3:B4"/>
    <mergeCell ref="C3:D3"/>
    <mergeCell ref="E3:F3"/>
    <mergeCell ref="G3:H3"/>
    <mergeCell ref="I3:J3"/>
  </mergeCells>
  <pageMargins left="0.7" right="0.7" top="0.75" bottom="0.75" header="0.3" footer="0.3"/>
  <pageSetup paperSize="9" orientation="portrait" horizontalDpi="180" verticalDpi="180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46"/>
  <sheetViews>
    <sheetView zoomScale="75" zoomScaleNormal="75" workbookViewId="0">
      <pane xSplit="2" ySplit="4" topLeftCell="C5" activePane="bottomRight" state="frozen"/>
      <selection pane="topRight" activeCell="C1" sqref="C1"/>
      <selection pane="bottomLeft" activeCell="A5" sqref="A5"/>
      <selection pane="bottomRight" activeCell="E53" sqref="E53"/>
    </sheetView>
  </sheetViews>
  <sheetFormatPr defaultRowHeight="15.75" outlineLevelRow="1" x14ac:dyDescent="0.25"/>
  <cols>
    <col min="1" max="1" width="85" style="2" customWidth="1"/>
    <col min="2" max="2" width="14.7109375" style="1" customWidth="1"/>
    <col min="3" max="3" width="16.7109375" style="1" customWidth="1"/>
    <col min="4" max="4" width="15.140625" style="1" customWidth="1"/>
    <col min="5" max="5" width="16.140625" style="1" customWidth="1"/>
    <col min="6" max="8" width="15.140625" style="1" customWidth="1"/>
    <col min="9" max="9" width="16" style="1" customWidth="1"/>
    <col min="10" max="10" width="15.140625" style="1" customWidth="1"/>
    <col min="11" max="11" width="11.140625" style="1" bestFit="1" customWidth="1"/>
    <col min="12" max="13" width="9.140625" style="1"/>
    <col min="14" max="14" width="10.7109375" style="1" bestFit="1" customWidth="1"/>
    <col min="15" max="16384" width="9.140625" style="1"/>
  </cols>
  <sheetData>
    <row r="1" spans="1:15" x14ac:dyDescent="0.25">
      <c r="A1" s="44" t="s">
        <v>81</v>
      </c>
    </row>
    <row r="2" spans="1:15" ht="16.5" thickBot="1" x14ac:dyDescent="0.3">
      <c r="A2" s="10" t="s">
        <v>79</v>
      </c>
    </row>
    <row r="3" spans="1:15" s="13" customFormat="1" ht="16.5" thickBot="1" x14ac:dyDescent="0.3">
      <c r="A3" s="50" t="s">
        <v>0</v>
      </c>
      <c r="B3" s="52" t="s">
        <v>1</v>
      </c>
      <c r="C3" s="48" t="s">
        <v>2</v>
      </c>
      <c r="D3" s="49"/>
      <c r="E3" s="48" t="s">
        <v>3</v>
      </c>
      <c r="F3" s="49"/>
      <c r="G3" s="48" t="s">
        <v>65</v>
      </c>
      <c r="H3" s="49"/>
      <c r="I3" s="48" t="s">
        <v>66</v>
      </c>
      <c r="J3" s="49"/>
    </row>
    <row r="4" spans="1:15" s="13" customFormat="1" ht="16.5" thickBot="1" x14ac:dyDescent="0.3">
      <c r="A4" s="51"/>
      <c r="B4" s="53"/>
      <c r="C4" s="15" t="s">
        <v>40</v>
      </c>
      <c r="D4" s="15" t="s">
        <v>41</v>
      </c>
      <c r="E4" s="15" t="s">
        <v>40</v>
      </c>
      <c r="F4" s="15" t="s">
        <v>41</v>
      </c>
      <c r="G4" s="15" t="s">
        <v>40</v>
      </c>
      <c r="H4" s="15" t="s">
        <v>41</v>
      </c>
      <c r="I4" s="15" t="s">
        <v>40</v>
      </c>
      <c r="J4" s="15" t="s">
        <v>41</v>
      </c>
    </row>
    <row r="5" spans="1:15" ht="16.5" thickBot="1" x14ac:dyDescent="0.3">
      <c r="A5" s="39" t="s">
        <v>4</v>
      </c>
      <c r="B5" s="7" t="s">
        <v>5</v>
      </c>
      <c r="C5" s="16">
        <f>'[1]4.1_ПО'!$C$9</f>
        <v>4725.9919999999993</v>
      </c>
      <c r="D5" s="14"/>
      <c r="E5" s="16">
        <f>'[2]4.1_ПО'!$C$9</f>
        <v>4761.6419999999998</v>
      </c>
      <c r="F5" s="14"/>
      <c r="G5" s="16">
        <f>'[3]4.1_ПО'!$C$9</f>
        <v>4224.5200000000004</v>
      </c>
      <c r="H5" s="14"/>
      <c r="I5" s="16">
        <f>'[4]п.отп. тэ'!$D$15</f>
        <v>4507.9163313226209</v>
      </c>
      <c r="J5" s="14"/>
    </row>
    <row r="6" spans="1:15" ht="16.5" thickBot="1" x14ac:dyDescent="0.3">
      <c r="A6" s="39" t="s">
        <v>6</v>
      </c>
      <c r="B6" s="7" t="s">
        <v>5</v>
      </c>
      <c r="C6" s="16">
        <f>'[1]4.1_ПО'!$C$19</f>
        <v>13.545</v>
      </c>
      <c r="D6" s="14"/>
      <c r="E6" s="16">
        <f>'[2]4.1_ПО'!$C$19</f>
        <v>14.281000000000001</v>
      </c>
      <c r="F6" s="14"/>
      <c r="G6" s="16">
        <f>'[3]4.1_ПО'!$C$19</f>
        <v>12.369</v>
      </c>
      <c r="H6" s="14"/>
      <c r="I6" s="16">
        <f>'[4]п.отп. тэ'!$D$25</f>
        <v>13.840733333333333</v>
      </c>
      <c r="J6" s="14"/>
    </row>
    <row r="7" spans="1:15" ht="16.5" thickBot="1" x14ac:dyDescent="0.3">
      <c r="A7" s="39" t="s">
        <v>7</v>
      </c>
      <c r="B7" s="7" t="s">
        <v>5</v>
      </c>
      <c r="C7" s="16">
        <f>'[1]4.1_ПО'!$C$41+'[1]4.1_ПО'!$C$51</f>
        <v>457.90514875200006</v>
      </c>
      <c r="D7" s="16"/>
      <c r="E7" s="16">
        <f>'[2]4.1_ПО'!$C$41+'[2]4.1_ПО'!$C$51</f>
        <v>573.24662198600004</v>
      </c>
      <c r="F7" s="16"/>
      <c r="G7" s="16">
        <f>'[3]4.1_ПО'!$C$41+'[3]4.1_ПО'!$C$51</f>
        <v>353.34100438500008</v>
      </c>
      <c r="H7" s="16"/>
      <c r="I7" s="16">
        <f>'[4]п.отп. тэ'!$D$45+'[4]п.отп. тэ'!$D$53</f>
        <v>458.79295291033338</v>
      </c>
      <c r="J7" s="16"/>
    </row>
    <row r="8" spans="1:15" ht="16.5" thickBot="1" x14ac:dyDescent="0.3">
      <c r="A8" s="46" t="s">
        <v>8</v>
      </c>
      <c r="B8" s="9" t="s">
        <v>9</v>
      </c>
      <c r="C8" s="16">
        <f>'[1]4.6 Смета ГУ ЯО'!$L$12</f>
        <v>3300583.301922217</v>
      </c>
      <c r="D8" s="14"/>
      <c r="E8" s="16">
        <f>'[2]4.6 Смета ГУ ЯО'!$L$12</f>
        <v>3423563.5070954319</v>
      </c>
      <c r="F8" s="14"/>
      <c r="G8" s="16">
        <f>'[3]4.6 Смета ГУ ЯО'!$L$12</f>
        <v>3099827.5667176154</v>
      </c>
      <c r="H8" s="14"/>
      <c r="I8" s="16">
        <f>[4]Ресурсы!$I$7</f>
        <v>3477162.522929424</v>
      </c>
      <c r="J8" s="14"/>
    </row>
    <row r="9" spans="1:15" ht="16.5" thickBot="1" x14ac:dyDescent="0.3">
      <c r="A9" s="47"/>
      <c r="B9" s="9" t="s">
        <v>10</v>
      </c>
      <c r="C9" s="18">
        <f>'[1]4.4'!$D$27</f>
        <v>834.44693900000004</v>
      </c>
      <c r="D9" s="14"/>
      <c r="E9" s="18">
        <f>'[2]4.4'!$D$27</f>
        <v>843.59048951947807</v>
      </c>
      <c r="F9" s="14"/>
      <c r="G9" s="18">
        <f>'[3]4.4'!$D$27</f>
        <v>744.59547034199284</v>
      </c>
      <c r="H9" s="14"/>
      <c r="I9" s="18">
        <f>[4]Т.У.Т.!$N$17</f>
        <v>801.10697680907185</v>
      </c>
      <c r="J9" s="14"/>
    </row>
    <row r="10" spans="1:15" ht="16.5" thickBot="1" x14ac:dyDescent="0.3">
      <c r="A10" s="46" t="s">
        <v>11</v>
      </c>
      <c r="B10" s="9" t="s">
        <v>9</v>
      </c>
      <c r="C10" s="16">
        <f>'[1]4.6 Смета ГУ ЯО'!$L$11</f>
        <v>41113.635833800887</v>
      </c>
      <c r="D10" s="16">
        <f>'[1]4.6 Смета ГУ ЯО'!$O$11</f>
        <v>515.81056199173167</v>
      </c>
      <c r="E10" s="16">
        <f>'[2]4.6 Смета ГУ ЯО'!$L$11</f>
        <v>40458.592184430861</v>
      </c>
      <c r="F10" s="16">
        <f>'[2]4.6 Смета ГУ ЯО'!$O$11</f>
        <v>523.44371557577244</v>
      </c>
      <c r="G10" s="16">
        <f>'[3]4.6 Смета ГУ ЯО'!$L$11</f>
        <v>48074.124133147474</v>
      </c>
      <c r="H10" s="16">
        <f>'[3]4.6 Смета ГУ ЯО'!$O$11</f>
        <v>559.6760222562749</v>
      </c>
      <c r="I10" s="16">
        <f>[4]Ресурсы!$I$11</f>
        <v>76418.001149999996</v>
      </c>
      <c r="J10" s="16">
        <f>[4]Ресурсы!$N$11</f>
        <v>629.4313969965915</v>
      </c>
    </row>
    <row r="11" spans="1:15" s="20" customFormat="1" ht="16.5" thickBot="1" x14ac:dyDescent="0.3">
      <c r="A11" s="47"/>
      <c r="B11" s="24" t="s">
        <v>12</v>
      </c>
      <c r="C11" s="18">
        <v>7701.5612494970565</v>
      </c>
      <c r="D11" s="18">
        <v>5.633</v>
      </c>
      <c r="E11" s="18">
        <v>7163.8468097136647</v>
      </c>
      <c r="F11" s="18">
        <v>4.742</v>
      </c>
      <c r="G11" s="18">
        <f>69663.3070348485*G10/'[3]4.6 Смета ГУ ЯО'!$C$11</f>
        <v>7885.1683478926207</v>
      </c>
      <c r="H11" s="18">
        <v>4.4510000000000005</v>
      </c>
      <c r="I11" s="18">
        <f>('[4]Вода расчет 2019-2023'!$C$59+'[4]Вода расчет 2019-2023'!$C$61+'[4]Вода расчет 2019-2023'!$C$63-'[4]Вода расчет 2019-2023'!$D$63+'[4]Вода расчет 2019-2023'!$C$70)*I10/'[4]Вода расчет 2019-2023'!$J$75</f>
        <v>11846.47776375827</v>
      </c>
      <c r="J11" s="18">
        <f>'[5]Баланс 2020 тариф с 01.07.20'!$I$46</f>
        <v>5.3</v>
      </c>
    </row>
    <row r="12" spans="1:15" ht="16.5" thickBot="1" x14ac:dyDescent="0.3">
      <c r="A12" s="46" t="s">
        <v>13</v>
      </c>
      <c r="B12" s="9" t="s">
        <v>9</v>
      </c>
      <c r="C12" s="16">
        <f>'[1]4.6 Смета ГУ ЯО'!$L$14+'[1]4.6 Смета ГУ ЯО'!$L$15</f>
        <v>67909.670893713905</v>
      </c>
      <c r="D12" s="16">
        <f>'[1]4.6 Смета ГУ ЯО'!$O$14+'[1]4.6 Смета ГУ ЯО'!$O$15</f>
        <v>59981.038537263594</v>
      </c>
      <c r="E12" s="16">
        <f>'[2]4.6 Смета ГУ ЯО'!$L$14+'[2]4.6 Смета ГУ ЯО'!$L$15</f>
        <v>59275.214107665772</v>
      </c>
      <c r="F12" s="16">
        <f>'[2]4.6 Смета ГУ ЯО'!$O$14+'[2]4.6 Смета ГУ ЯО'!$O$15</f>
        <v>59241.804755783953</v>
      </c>
      <c r="G12" s="16">
        <f>'[3]4.6 Смета ГУ ЯО'!$L$14+'[3]4.6 Смета ГУ ЯО'!$L$15</f>
        <v>70004.686782605859</v>
      </c>
      <c r="H12" s="16">
        <f>'[3]4.6 Смета ГУ ЯО'!$O$14+'[3]4.6 Смета ГУ ЯО'!$O$15</f>
        <v>57315.330774788003</v>
      </c>
      <c r="I12" s="16">
        <f>[4]Ресурсы!$I$8</f>
        <v>76585.851090692013</v>
      </c>
      <c r="J12" s="16">
        <f>[4]Ресурсы!$N$8</f>
        <v>73350.084655750426</v>
      </c>
      <c r="M12" s="21"/>
      <c r="N12" s="21"/>
      <c r="O12" s="21"/>
    </row>
    <row r="13" spans="1:15" ht="16.5" thickBot="1" x14ac:dyDescent="0.3">
      <c r="A13" s="47"/>
      <c r="B13" s="9" t="s">
        <v>14</v>
      </c>
      <c r="C13" s="18">
        <f>21692.156+(507.298+537.346)*0.62-1496.06358</f>
        <v>20843.771699999998</v>
      </c>
      <c r="D13" s="18">
        <f>13321.178+(507.298+537.346)*0.38</f>
        <v>13718.14272</v>
      </c>
      <c r="E13" s="18">
        <f>19453.211+(761.422+104.679)*0.38-1342.732</f>
        <v>18439.597379999999</v>
      </c>
      <c r="F13" s="18">
        <f>11937.42+(761.422+104.679)*0.38</f>
        <v>12266.53838</v>
      </c>
      <c r="G13" s="18">
        <f>20797.075+(44.742+486.989)*0.38</f>
        <v>20999.13278</v>
      </c>
      <c r="H13" s="18">
        <f>11525.254+(44.742+486.989)*0.38</f>
        <v>11727.31178</v>
      </c>
      <c r="I13" s="18">
        <f>'[6]2020тариф в ц 2 полуг'!$W$33/1000+'[6]2020тариф в ц 2 полуг'!$W$47/1000+'[6]2020тариф в ц 2 полуг'!$W$75/1000*0.38</f>
        <v>21799.514380000001</v>
      </c>
      <c r="J13" s="18">
        <f>'[6]2020тариф в ц 2 полуг'!$W$19/1000+'[6]2020тариф в ц 2 полуг'!$W$89/1000</f>
        <v>13144.023333333336</v>
      </c>
      <c r="K13" s="30"/>
      <c r="M13" s="22"/>
      <c r="N13" s="22"/>
      <c r="O13" s="21"/>
    </row>
    <row r="14" spans="1:15" ht="16.5" thickBot="1" x14ac:dyDescent="0.3">
      <c r="A14" s="39" t="s">
        <v>42</v>
      </c>
      <c r="B14" s="9" t="s">
        <v>9</v>
      </c>
      <c r="C14" s="16">
        <f>'[1]4.6 Смета ГУ ЯО'!$L$18</f>
        <v>466203.92399550299</v>
      </c>
      <c r="D14" s="16">
        <f>'[1]4.6 Смета ГУ ЯО'!$O$18</f>
        <v>131519.23214976615</v>
      </c>
      <c r="E14" s="16">
        <f>'[2]4.6 Смета ГУ ЯО'!$L$18</f>
        <v>441613.92967545375</v>
      </c>
      <c r="F14" s="16">
        <f>'[2]4.6 Смета ГУ ЯО'!$O$18</f>
        <v>127944.4563741154</v>
      </c>
      <c r="G14" s="16">
        <f>'[3]4.6 Смета ГУ ЯО'!$L$18</f>
        <v>420050.34142563882</v>
      </c>
      <c r="H14" s="16">
        <f>'[3]4.6 Смета ГУ ЯО'!$O$18</f>
        <v>130603.02416824359</v>
      </c>
      <c r="I14" s="16">
        <f>'[4]Операционнные расходы'!$N$9+'[4]Операционнные расходы'!$O$9</f>
        <v>488599.44394437008</v>
      </c>
      <c r="J14" s="16">
        <f>'[4]Операционнные расходы'!$P$9</f>
        <v>142322.56679024629</v>
      </c>
      <c r="M14" s="21"/>
      <c r="N14" s="21"/>
      <c r="O14" s="21"/>
    </row>
    <row r="15" spans="1:15" ht="16.5" thickBot="1" x14ac:dyDescent="0.3">
      <c r="A15" s="39" t="s">
        <v>15</v>
      </c>
      <c r="B15" s="9" t="s">
        <v>9</v>
      </c>
      <c r="C15" s="16">
        <f>'[1]4.6 Смета ГУ ЯО'!$L$19</f>
        <v>133911.54931390058</v>
      </c>
      <c r="D15" s="16">
        <f>'[1]4.6 Смета ГУ ЯО'!$O$19</f>
        <v>36893.113984360338</v>
      </c>
      <c r="E15" s="16">
        <f>'[2]4.6 Смета ГУ ЯО'!$L$19</f>
        <v>128133.62389290096</v>
      </c>
      <c r="F15" s="16">
        <f>'[2]4.6 Смета ГУ ЯО'!$O$19</f>
        <v>36310.184411543611</v>
      </c>
      <c r="G15" s="16">
        <f>'[3]4.6 Смета ГУ ЯО'!$L$19</f>
        <v>122823.6677756944</v>
      </c>
      <c r="H15" s="16">
        <f>'[3]4.6 Смета ГУ ЯО'!$O$19</f>
        <v>37658.881751722045</v>
      </c>
      <c r="I15" s="16">
        <f>'[4]Неподконтрольные расходы'!$D$18</f>
        <v>158721.82626999996</v>
      </c>
      <c r="J15" s="16">
        <f>'[4]Неподконтрольные расходы'!$I$18</f>
        <v>38597.648627015544</v>
      </c>
    </row>
    <row r="16" spans="1:15" ht="16.5" thickBot="1" x14ac:dyDescent="0.3">
      <c r="A16" s="39" t="s">
        <v>16</v>
      </c>
      <c r="B16" s="9" t="s">
        <v>9</v>
      </c>
      <c r="C16" s="16">
        <f>'[1]4.6 Смета ГУ ЯО'!$L$8+'[1]4.6 Смета ГУ ЯО'!$L$20+'[1]4.6 Смета ГУ ЯО'!$L$22+'[1]4.6 Смета ГУ ЯО'!$L$49+'[1]4.6 Смета ГУ ЯО'!$L$50+'[1]4.6 Смета ГУ ЯО'!$L$51+'[1]4.6 Смета ГУ ЯО'!$L$52+'[1]4.6 Смета ГУ ЯО'!$L$53+'[1]4.6 Смета ГУ ЯО'!$L$54</f>
        <v>213485.87744883818</v>
      </c>
      <c r="D16" s="16">
        <f>'[1]4.6 Смета ГУ ЯО'!$O$8+'[1]4.6 Смета ГУ ЯО'!$O$20+'[1]4.6 Смета ГУ ЯО'!$O$22+'[1]4.6 Смета ГУ ЯО'!$O$49+'[1]4.6 Смета ГУ ЯО'!$O$50+'[1]4.6 Смета ГУ ЯО'!$O$51+'[1]4.6 Смета ГУ ЯО'!$O$52+'[1]4.6 Смета ГУ ЯО'!$O$53+'[1]4.6 Смета ГУ ЯО'!$O$54</f>
        <v>78847.737066805246</v>
      </c>
      <c r="E16" s="16">
        <f>'[2]4.6 Смета ГУ ЯО'!$L$8+'[2]4.6 Смета ГУ ЯО'!$L$20+'[2]4.6 Смета ГУ ЯО'!$L$22+'[2]4.6 Смета ГУ ЯО'!$L$49+'[2]4.6 Смета ГУ ЯО'!$L$50+'[2]4.6 Смета ГУ ЯО'!$L$51+'[2]4.6 Смета ГУ ЯО'!$L$52+'[2]4.6 Смета ГУ ЯО'!$L$53+'[2]4.6 Смета ГУ ЯО'!$L$54</f>
        <v>208399.35218914377</v>
      </c>
      <c r="F16" s="16">
        <f>'[2]4.6 Смета ГУ ЯО'!$O$8+'[2]4.6 Смета ГУ ЯО'!$O$20+'[2]4.6 Смета ГУ ЯО'!$O$22+'[2]4.6 Смета ГУ ЯО'!$O$49+'[2]4.6 Смета ГУ ЯО'!$O$50+'[2]4.6 Смета ГУ ЯО'!$O$51+'[2]4.6 Смета ГУ ЯО'!$O$52+'[2]4.6 Смета ГУ ЯО'!$O$53+'[2]4.6 Смета ГУ ЯО'!$O$54</f>
        <v>114751.9010433697</v>
      </c>
      <c r="G16" s="16">
        <f>'[3]4.6 Смета ГУ ЯО'!$L$8+'[3]4.6 Смета ГУ ЯО'!$L$20+'[3]4.6 Смета ГУ ЯО'!$L$22+'[3]4.6 Смета ГУ ЯО'!$L$49+'[3]4.6 Смета ГУ ЯО'!$L$50+'[3]4.6 Смета ГУ ЯО'!$L$51+'[3]4.6 Смета ГУ ЯО'!$L$52+'[3]4.6 Смета ГУ ЯО'!$L$53+'[3]4.6 Смета ГУ ЯО'!$L$54</f>
        <v>260891.33112145812</v>
      </c>
      <c r="H16" s="16">
        <f>'[3]4.6 Смета ГУ ЯО'!$O$8+'[3]4.6 Смета ГУ ЯО'!$O$20+'[3]4.6 Смета ГУ ЯО'!$O$22+'[3]4.6 Смета ГУ ЯО'!$O$49+'[3]4.6 Смета ГУ ЯО'!$O$50+'[3]4.6 Смета ГУ ЯО'!$O$51+'[3]4.6 Смета ГУ ЯО'!$O$52+'[3]4.6 Смета ГУ ЯО'!$O$53+'[3]4.6 Смета ГУ ЯО'!$O$54</f>
        <v>104193.08153335974</v>
      </c>
      <c r="I16" s="16">
        <f>'[4]Операционнные расходы'!$N$8+'[4]Операционнные расходы'!$N$10+'[4]Операционнные расходы'!$N$11+'[4]Операционнные расходы'!$N$27+'[4]Операционнные расходы'!$N$28+'[4]Операционнные расходы'!$N$29+'[4]Операционнные расходы'!$O$8+'[4]Операционнные расходы'!$O$10+'[4]Операционнные расходы'!$O$11+'[4]Операционнные расходы'!$O$27+'[4]Операционнные расходы'!$O$28+'[4]Операционнные расходы'!$O$29</f>
        <v>258206.31206313666</v>
      </c>
      <c r="J16" s="16">
        <f>'[4]Операционнные расходы'!$P$8++'[4]Операционнные расходы'!$P$10+'[4]Операционнные расходы'!$P$11+'[4]Операционнные расходы'!$P$27+'[4]Операционнные расходы'!$P$28+'[4]Операционнные расходы'!$P$29</f>
        <v>106468.2055756745</v>
      </c>
    </row>
    <row r="17" spans="1:11" ht="16.5" thickBot="1" x14ac:dyDescent="0.3">
      <c r="A17" s="39" t="s">
        <v>43</v>
      </c>
      <c r="B17" s="9" t="s">
        <v>9</v>
      </c>
      <c r="C17" s="16">
        <f>'[1]4.6 Смета ГУ ЯО'!$L$17</f>
        <v>150115.1888323063</v>
      </c>
      <c r="D17" s="16">
        <f>'[1]4.6 Смета ГУ ЯО'!$O$17</f>
        <v>71773.720025797826</v>
      </c>
      <c r="E17" s="16">
        <f>'[2]4.6 Смета ГУ ЯО'!$L$17</f>
        <v>148463.72079675901</v>
      </c>
      <c r="F17" s="16">
        <f>'[2]4.6 Смета ГУ ЯО'!$O$17</f>
        <v>80757.604243422858</v>
      </c>
      <c r="G17" s="16">
        <f>'[3]4.6 Смета ГУ ЯО'!$L$17</f>
        <v>154869.57101021806</v>
      </c>
      <c r="H17" s="16">
        <f>'[3]4.6 Смета ГУ ЯО'!$O$17</f>
        <v>108109.72331011046</v>
      </c>
      <c r="I17" s="16">
        <f>'[4]Неподконтрольные расходы'!$D$20</f>
        <v>117845.63288759264</v>
      </c>
      <c r="J17" s="16">
        <f>'[4]Неподконтрольные расходы'!$I$20</f>
        <v>128268.55128479659</v>
      </c>
    </row>
    <row r="18" spans="1:11" ht="16.5" hidden="1" thickBot="1" x14ac:dyDescent="0.3">
      <c r="A18" s="39" t="s">
        <v>17</v>
      </c>
      <c r="B18" s="9" t="s">
        <v>9</v>
      </c>
      <c r="C18" s="16"/>
      <c r="D18" s="16"/>
      <c r="E18" s="16"/>
      <c r="F18" s="16"/>
      <c r="G18" s="36"/>
      <c r="H18" s="36"/>
      <c r="I18" s="36"/>
      <c r="J18" s="36"/>
    </row>
    <row r="19" spans="1:11" ht="16.5" thickBot="1" x14ac:dyDescent="0.3">
      <c r="A19" s="46" t="s">
        <v>18</v>
      </c>
      <c r="B19" s="9" t="s">
        <v>9</v>
      </c>
      <c r="C19" s="14"/>
      <c r="D19" s="16"/>
      <c r="E19" s="14"/>
      <c r="F19" s="16"/>
      <c r="G19" s="14"/>
      <c r="H19" s="16"/>
      <c r="I19" s="23">
        <f>[4]Ресурсы!$I$10</f>
        <v>105763.94478000001</v>
      </c>
      <c r="J19" s="16">
        <f>[4]Ресурсы!$N$10</f>
        <v>0</v>
      </c>
    </row>
    <row r="20" spans="1:11" ht="16.5" thickBot="1" x14ac:dyDescent="0.3">
      <c r="A20" s="47"/>
      <c r="B20" s="9" t="s">
        <v>5</v>
      </c>
      <c r="C20" s="14"/>
      <c r="D20" s="18"/>
      <c r="E20" s="14"/>
      <c r="F20" s="18"/>
      <c r="G20" s="14"/>
      <c r="H20" s="18"/>
      <c r="I20" s="14">
        <v>179.68729999999999</v>
      </c>
      <c r="J20" s="18"/>
    </row>
    <row r="21" spans="1:11" ht="16.5" thickBot="1" x14ac:dyDescent="0.3">
      <c r="A21" s="39" t="s">
        <v>19</v>
      </c>
      <c r="B21" s="9" t="s">
        <v>9</v>
      </c>
      <c r="C21" s="16">
        <f>C8+C10+C12+C14+C15+C16+C17+C18+C19</f>
        <v>4373323.1482402794</v>
      </c>
      <c r="D21" s="16">
        <f t="shared" ref="D21:J21" si="0">D8+D10+D12+D14+D15+D16+D17+D18+D19</f>
        <v>379530.65232598491</v>
      </c>
      <c r="E21" s="16">
        <f t="shared" si="0"/>
        <v>4449907.9399417862</v>
      </c>
      <c r="F21" s="16">
        <f t="shared" si="0"/>
        <v>419529.39454381133</v>
      </c>
      <c r="G21" s="16">
        <f t="shared" si="0"/>
        <v>4176541.2889663777</v>
      </c>
      <c r="H21" s="16">
        <f t="shared" si="0"/>
        <v>438439.71756048012</v>
      </c>
      <c r="I21" s="16">
        <f t="shared" si="0"/>
        <v>4759303.535115215</v>
      </c>
      <c r="J21" s="16">
        <f t="shared" si="0"/>
        <v>489636.48833047994</v>
      </c>
    </row>
    <row r="22" spans="1:11" ht="16.5" thickBot="1" x14ac:dyDescent="0.3">
      <c r="A22" s="39" t="s">
        <v>20</v>
      </c>
      <c r="B22" s="9" t="s">
        <v>5</v>
      </c>
      <c r="C22" s="16">
        <f>'[1]4.1_ПО'!$C$65</f>
        <v>4254.5418512480001</v>
      </c>
      <c r="D22" s="16">
        <v>3329.9733052899992</v>
      </c>
      <c r="E22" s="16">
        <f>'[2]4.1_ПО'!$C$65</f>
        <v>4174.1143780140001</v>
      </c>
      <c r="F22" s="16">
        <v>3326.9288619840004</v>
      </c>
      <c r="G22" s="16">
        <f>'[3]4.1_ПО'!$C$65</f>
        <v>3858.8099956149999</v>
      </c>
      <c r="H22" s="16">
        <v>3146.8372000750001</v>
      </c>
      <c r="I22" s="16">
        <f>'[4]п.отп. тэ'!$D$67</f>
        <v>4214.7967450789547</v>
      </c>
      <c r="J22" s="16">
        <v>3415.8517813241106</v>
      </c>
    </row>
    <row r="23" spans="1:11" ht="16.5" thickBot="1" x14ac:dyDescent="0.3">
      <c r="A23" s="39" t="s">
        <v>21</v>
      </c>
      <c r="B23" s="9" t="s">
        <v>22</v>
      </c>
      <c r="C23" s="18">
        <f>C21/C22</f>
        <v>1027.9187045621461</v>
      </c>
      <c r="D23" s="18">
        <f t="shared" ref="D23:J23" si="1">D21/D22</f>
        <v>113.97408253185156</v>
      </c>
      <c r="E23" s="18">
        <f t="shared" si="1"/>
        <v>1066.0723537860997</v>
      </c>
      <c r="F23" s="18">
        <f t="shared" si="1"/>
        <v>126.10110163089772</v>
      </c>
      <c r="G23" s="18">
        <f t="shared" si="1"/>
        <v>1082.3391910232519</v>
      </c>
      <c r="H23" s="18">
        <f t="shared" si="1"/>
        <v>139.32710518041117</v>
      </c>
      <c r="I23" s="18">
        <f t="shared" si="1"/>
        <v>1129.1893353272626</v>
      </c>
      <c r="J23" s="18">
        <f t="shared" si="1"/>
        <v>143.34242808997956</v>
      </c>
    </row>
    <row r="24" spans="1:11" ht="16.5" thickBot="1" x14ac:dyDescent="0.3">
      <c r="A24" s="39" t="s">
        <v>23</v>
      </c>
      <c r="B24" s="9" t="s">
        <v>9</v>
      </c>
      <c r="C24" s="17">
        <f>C21</f>
        <v>4373323.1482402794</v>
      </c>
      <c r="D24" s="17">
        <f t="shared" ref="D24:H24" si="2">D21</f>
        <v>379530.65232598491</v>
      </c>
      <c r="E24" s="17">
        <f t="shared" si="2"/>
        <v>4449907.9399417862</v>
      </c>
      <c r="F24" s="17">
        <f t="shared" si="2"/>
        <v>419529.39454381133</v>
      </c>
      <c r="G24" s="16">
        <f t="shared" si="2"/>
        <v>4176541.2889663777</v>
      </c>
      <c r="H24" s="16">
        <f t="shared" si="2"/>
        <v>438439.71756048012</v>
      </c>
      <c r="I24" s="16">
        <f>I21</f>
        <v>4759303.535115215</v>
      </c>
      <c r="J24" s="16">
        <f>J21</f>
        <v>489636.48833047994</v>
      </c>
    </row>
    <row r="25" spans="1:11" ht="16.5" thickBot="1" x14ac:dyDescent="0.3">
      <c r="A25" s="39" t="s">
        <v>24</v>
      </c>
      <c r="B25" s="9" t="s">
        <v>9</v>
      </c>
      <c r="C25" s="8"/>
      <c r="D25" s="8"/>
      <c r="E25" s="8"/>
      <c r="F25" s="8"/>
      <c r="G25" s="14"/>
      <c r="H25" s="14"/>
      <c r="I25" s="14"/>
      <c r="J25" s="14"/>
    </row>
    <row r="26" spans="1:11" ht="16.5" thickBot="1" x14ac:dyDescent="0.3">
      <c r="A26" s="39" t="s">
        <v>25</v>
      </c>
      <c r="B26" s="9" t="s">
        <v>9</v>
      </c>
      <c r="C26" s="17"/>
      <c r="D26" s="17"/>
      <c r="E26" s="17"/>
      <c r="F26" s="17"/>
      <c r="G26" s="16"/>
      <c r="H26" s="16"/>
      <c r="I26" s="16">
        <f>-J26</f>
        <v>-506224.23158454668</v>
      </c>
      <c r="J26" s="16">
        <v>506224.23158454668</v>
      </c>
    </row>
    <row r="27" spans="1:11" ht="16.5" thickBot="1" x14ac:dyDescent="0.3">
      <c r="A27" s="39" t="s">
        <v>26</v>
      </c>
      <c r="B27" s="9" t="s">
        <v>9</v>
      </c>
      <c r="C27" s="17">
        <f>'[1]4.6 Смета ГУ ЯО'!$L$24-'[1]4.6 Смета ГУ ЯО'!$L$49-'[1]4.6 Смета ГУ ЯО'!$L$50-'[1]4.6 Смета ГУ ЯО'!$L$51-'[1]4.6 Смета ГУ ЯО'!$L$52-'[1]4.6 Смета ГУ ЯО'!$L$53-'[1]4.6 Смета ГУ ЯО'!$L$54</f>
        <v>152123.19256943761</v>
      </c>
      <c r="D27" s="17">
        <f>'[1]4.6 Смета ГУ ЯО'!$O$24-'[1]4.6 Смета ГУ ЯО'!$O$49-'[1]4.6 Смета ГУ ЯО'!$O$50-'[1]4.6 Смета ГУ ЯО'!$O$51-'[1]4.6 Смета ГУ ЯО'!$O$52-'[1]4.6 Смета ГУ ЯО'!$O$53-'[1]4.6 Смета ГУ ЯО'!$O$54-'[1]4.6 Смета ГУ ЯО'!$O$60</f>
        <v>50701.558128028642</v>
      </c>
      <c r="E27" s="17">
        <f>'[2]4.6 Смета ГУ ЯО'!$L$24-'[2]4.6 Смета ГУ ЯО'!$L$49-'[2]4.6 Смета ГУ ЯО'!$L$50-'[2]4.6 Смета ГУ ЯО'!$L$51-'[2]4.6 Смета ГУ ЯО'!$L$52-'[2]4.6 Смета ГУ ЯО'!$L$53-'[2]4.6 Смета ГУ ЯО'!$L$54</f>
        <v>171703.07683316187</v>
      </c>
      <c r="F27" s="17">
        <f>'[2]4.6 Смета ГУ ЯО'!$O$24-'[2]4.6 Смета ГУ ЯО'!$O$49-'[2]4.6 Смета ГУ ЯО'!$O$50-'[2]4.6 Смета ГУ ЯО'!$O$51-'[2]4.6 Смета ГУ ЯО'!$O$52-'[2]4.6 Смета ГУ ЯО'!$O$53-'[2]4.6 Смета ГУ ЯО'!$O$54-'[2]4.6 Смета ГУ ЯО'!$O$60</f>
        <v>62244.133726753993</v>
      </c>
      <c r="G27" s="16">
        <f>'[3]4.6 Смета ГУ ЯО'!$L$24-'[3]4.6 Смета ГУ ЯО'!$L$49-'[3]4.6 Смета ГУ ЯО'!$L$50-'[3]4.6 Смета ГУ ЯО'!$L$51-'[3]4.6 Смета ГУ ЯО'!$L$52-'[3]4.6 Смета ГУ ЯО'!$L$53-'[3]4.6 Смета ГУ ЯО'!$L$54</f>
        <v>148594.65229070894</v>
      </c>
      <c r="H27" s="16">
        <f>'[3]4.6 Смета ГУ ЯО'!$O$24-'[3]4.6 Смета ГУ ЯО'!$O$49-'[3]4.6 Смета ГУ ЯО'!$O$50-'[3]4.6 Смета ГУ ЯО'!$O$51-'[3]4.6 Смета ГУ ЯО'!$O$52-'[3]4.6 Смета ГУ ЯО'!$O$53-'[3]4.6 Смета ГУ ЯО'!$O$54-'[8]4.6 Смета ГУ ЯО'!$O$61</f>
        <v>77700.385831341729</v>
      </c>
      <c r="I27" s="16">
        <f>'[4]Операционнные расходы'!$N$13-'[4]Операционнные расходы'!$N$27-'[4]Операционнные расходы'!$N$28-'[4]Операционнные расходы'!$N$29+'[4]Операционнные расходы'!$O$13-'[4]Операционнные расходы'!$O$27-'[4]Операционнные расходы'!$O$28-'[4]Операционнные расходы'!$O$29+'[4]Неподконтрольные расходы'!$D$9+'[4]Неподконтрольные расходы'!$D$11</f>
        <v>153681.94461041386</v>
      </c>
      <c r="J27" s="16">
        <f>'[4]Операционнные расходы'!$P$13-'[4]Операционнные расходы'!$P$27-'[4]Операционнные расходы'!$P$28-'[4]Операционнные расходы'!$P$29+'[4]Неподконтрольные расходы'!$I$9+'[4]Неподконтрольные расходы'!$I$11+[4]Ресурсы!$N$13-[4]Ресурсы!$N$13</f>
        <v>60908.280465147924</v>
      </c>
    </row>
    <row r="28" spans="1:11" ht="16.5" thickBot="1" x14ac:dyDescent="0.3">
      <c r="A28" s="39" t="s">
        <v>27</v>
      </c>
      <c r="B28" s="9" t="s">
        <v>9</v>
      </c>
      <c r="C28" s="17">
        <f>'[1]4.6 Смета ГУ ЯО'!$L$68</f>
        <v>134212.01182121766</v>
      </c>
      <c r="D28" s="17">
        <f>'[1]4.6 Смета ГУ ЯО'!$O$68</f>
        <v>19843.393833006761</v>
      </c>
      <c r="E28" s="17">
        <f>'[2]4.6 Смета ГУ ЯО'!$L$68</f>
        <v>11804.972862129929</v>
      </c>
      <c r="F28" s="17">
        <f>'[2]4.6 Смета ГУ ЯО'!$O$71</f>
        <v>-3287.2054277877828</v>
      </c>
      <c r="G28" s="16">
        <f>'[3]4.6 Смета ГУ ЯО'!$L$68</f>
        <v>196609.86490633435</v>
      </c>
      <c r="H28" s="16">
        <f>'[3]4.6 Смета ГУ ЯО'!$O$71</f>
        <v>34967.172235833226</v>
      </c>
      <c r="I28" s="16">
        <f>'[4]Неподконтрольные расходы'!$D$19+'[4]Неподконтрольные расходы'!$D$21+'[4]Неподконтрольные расходы'!$D$25+'[4]Операционнные расходы'!$N$40+'[4]Операционнные расходы'!$O$40</f>
        <v>212839.92836618819</v>
      </c>
      <c r="J28" s="16">
        <f>'[4]Неподконтрольные расходы'!$I$19+'[4]Неподконтрольные расходы'!$I$21+'[4]Неподконтрольные расходы'!$I$25+'[4]Неподконтрольные расходы'!$I$26+'[4]Операционнные расходы'!$P$40</f>
        <v>39160.952859186706</v>
      </c>
    </row>
    <row r="29" spans="1:11" ht="16.5" thickBot="1" x14ac:dyDescent="0.3">
      <c r="A29" s="39" t="s">
        <v>28</v>
      </c>
      <c r="B29" s="9" t="s">
        <v>9</v>
      </c>
      <c r="C29" s="40">
        <f>C21+C25+C26+C27+C28</f>
        <v>4659658.3526309347</v>
      </c>
      <c r="D29" s="40">
        <f t="shared" ref="D29:I29" si="3">D21+D25+D26+D27+D28</f>
        <v>450075.60428702028</v>
      </c>
      <c r="E29" s="40">
        <f t="shared" si="3"/>
        <v>4633415.9896370778</v>
      </c>
      <c r="F29" s="40">
        <f t="shared" si="3"/>
        <v>478486.32284277753</v>
      </c>
      <c r="G29" s="40">
        <f t="shared" si="3"/>
        <v>4521745.8061634209</v>
      </c>
      <c r="H29" s="40">
        <f t="shared" si="3"/>
        <v>551107.27562765509</v>
      </c>
      <c r="I29" s="40">
        <f t="shared" si="3"/>
        <v>4619601.17650727</v>
      </c>
      <c r="J29" s="40">
        <f>J21+J25+J26+J27+J28</f>
        <v>1095929.9532393613</v>
      </c>
      <c r="K29" s="37"/>
    </row>
    <row r="30" spans="1:11" ht="16.5" hidden="1" thickBot="1" x14ac:dyDescent="0.3">
      <c r="A30" s="39" t="s">
        <v>29</v>
      </c>
      <c r="B30" s="9" t="s">
        <v>22</v>
      </c>
      <c r="C30" s="19">
        <f>C29/C22</f>
        <v>1095.2197711403639</v>
      </c>
      <c r="D30" s="19">
        <f t="shared" ref="D30:J30" si="4">D29/D22</f>
        <v>135.15892261719625</v>
      </c>
      <c r="E30" s="19">
        <f t="shared" si="4"/>
        <v>1110.0357033919154</v>
      </c>
      <c r="F30" s="19">
        <f t="shared" si="4"/>
        <v>143.822228455295</v>
      </c>
      <c r="G30" s="18">
        <f t="shared" si="4"/>
        <v>1171.7979924644528</v>
      </c>
      <c r="H30" s="18">
        <f t="shared" si="4"/>
        <v>175.13053284565223</v>
      </c>
      <c r="I30" s="18">
        <f t="shared" si="4"/>
        <v>1096.0436424131128</v>
      </c>
      <c r="J30" s="18">
        <f t="shared" si="4"/>
        <v>320.83650679203015</v>
      </c>
    </row>
    <row r="31" spans="1:11" ht="16.5" thickBot="1" x14ac:dyDescent="0.3">
      <c r="A31" s="39" t="s">
        <v>30</v>
      </c>
      <c r="B31" s="9" t="s">
        <v>9</v>
      </c>
      <c r="C31" s="17">
        <f>'[12]4.6 Смета ГУ ЯО'!$L$85-C28</f>
        <v>-539415.44555762806</v>
      </c>
      <c r="D31" s="17">
        <f>'[12]4.6 Смета ГУ ЯО'!$O$85-D28</f>
        <v>401575.17184644297</v>
      </c>
      <c r="E31" s="17">
        <f>'[13]4.6 Смета ГУ ЯО'!$L$85-E28</f>
        <v>-381122.81259721896</v>
      </c>
      <c r="F31" s="17">
        <f>'[13]4.6 Смета ГУ ЯО'!$O$85-F28</f>
        <v>442519.50639741006</v>
      </c>
      <c r="G31" s="16">
        <f>'[14]4.6 Смета ГУ ЯО'!$L$86-G28</f>
        <v>-513468.73325555027</v>
      </c>
      <c r="H31" s="16">
        <f>'[14]4.6 Смета ГУ ЯО'!$O$86-H28</f>
        <v>373548.13692449214</v>
      </c>
      <c r="I31" s="16">
        <f>[4]НВВ!$I$13+[4]НВВ!$I$18</f>
        <v>185465.5994522307</v>
      </c>
      <c r="J31" s="16">
        <f>[4]НВВ!$N$13+[4]НВВ!$N$17+[4]НВВ!$N$18</f>
        <v>-84613.24115149508</v>
      </c>
    </row>
    <row r="32" spans="1:11" ht="16.5" thickBot="1" x14ac:dyDescent="0.3">
      <c r="A32" s="39" t="s">
        <v>31</v>
      </c>
      <c r="B32" s="9" t="s">
        <v>9</v>
      </c>
      <c r="C32" s="8"/>
      <c r="D32" s="8"/>
      <c r="E32" s="8"/>
      <c r="F32" s="8"/>
      <c r="G32" s="14"/>
      <c r="H32" s="14"/>
      <c r="I32" s="14"/>
      <c r="J32" s="14"/>
    </row>
    <row r="33" spans="1:11" ht="16.5" thickBot="1" x14ac:dyDescent="0.3">
      <c r="A33" s="39" t="s">
        <v>32</v>
      </c>
      <c r="B33" s="9" t="s">
        <v>9</v>
      </c>
      <c r="C33" s="17">
        <f>C29+C31</f>
        <v>4120242.9070733069</v>
      </c>
      <c r="D33" s="17">
        <f t="shared" ref="D33:J33" si="5">D29+D31</f>
        <v>851650.77613346325</v>
      </c>
      <c r="E33" s="17">
        <f t="shared" si="5"/>
        <v>4252293.1770398589</v>
      </c>
      <c r="F33" s="17">
        <f t="shared" si="5"/>
        <v>921005.82924018754</v>
      </c>
      <c r="G33" s="16">
        <f t="shared" si="5"/>
        <v>4008277.0729078706</v>
      </c>
      <c r="H33" s="16">
        <f t="shared" si="5"/>
        <v>924655.41255214717</v>
      </c>
      <c r="I33" s="16">
        <f t="shared" si="5"/>
        <v>4805066.775959501</v>
      </c>
      <c r="J33" s="16">
        <f t="shared" si="5"/>
        <v>1011316.7120878662</v>
      </c>
    </row>
    <row r="34" spans="1:11" ht="16.5" thickBot="1" x14ac:dyDescent="0.3">
      <c r="A34" s="39" t="s">
        <v>33</v>
      </c>
      <c r="B34" s="9" t="s">
        <v>22</v>
      </c>
      <c r="C34" s="19">
        <f>C33/C22</f>
        <v>968.43398211365604</v>
      </c>
      <c r="D34" s="19">
        <f t="shared" ref="D34:J34" si="6">D33/D22</f>
        <v>255.75303405001173</v>
      </c>
      <c r="E34" s="19">
        <f t="shared" si="6"/>
        <v>1018.7294338261654</v>
      </c>
      <c r="F34" s="19">
        <f t="shared" si="6"/>
        <v>276.83364070819039</v>
      </c>
      <c r="G34" s="18">
        <f t="shared" si="6"/>
        <v>1038.7339820988127</v>
      </c>
      <c r="H34" s="18">
        <f t="shared" si="6"/>
        <v>293.83643123645209</v>
      </c>
      <c r="I34" s="18">
        <f t="shared" si="6"/>
        <v>1140.04709279747</v>
      </c>
      <c r="J34" s="18">
        <f t="shared" si="6"/>
        <v>296.06574782230228</v>
      </c>
    </row>
    <row r="35" spans="1:11" x14ac:dyDescent="0.25">
      <c r="A35" s="12"/>
    </row>
    <row r="36" spans="1:11" s="33" customFormat="1" x14ac:dyDescent="0.25">
      <c r="A36" s="32"/>
      <c r="C36" s="34">
        <f>C33-'[7]4.6 Смета ГУ ЯО'!$L$89</f>
        <v>-1524994.1515462901</v>
      </c>
      <c r="D36" s="34">
        <f>D33-'[7]4.6 Смета ГУ ЯО'!$O$89</f>
        <v>593218.58508628863</v>
      </c>
      <c r="E36" s="34">
        <f>E33-'[2]4.6 Смета ГУ ЯО'!$L$89</f>
        <v>-1598967.3711201418</v>
      </c>
      <c r="F36" s="34">
        <f>F33-'[2]4.6 Смета ГУ ЯО'!$O$89</f>
        <v>657345.218410142</v>
      </c>
      <c r="G36" s="34">
        <f>G33-'[3]4.6 Смета ГУ ЯО'!$L$89</f>
        <v>-1588507.5043811211</v>
      </c>
      <c r="H36" s="34">
        <f>H33-'[3]4.6 Смета ГУ ЯО'!$O$89</f>
        <v>672426.66552112089</v>
      </c>
      <c r="I36" s="34">
        <f>I33-[4]НВВ!$I$20</f>
        <v>-506224.23158454709</v>
      </c>
      <c r="J36" s="34">
        <f>J33-[4]НВВ!$N$20</f>
        <v>-283120.35712626623</v>
      </c>
    </row>
    <row r="38" spans="1:11" hidden="1" outlineLevel="1" x14ac:dyDescent="0.25">
      <c r="D38" s="37"/>
    </row>
    <row r="39" spans="1:11" hidden="1" outlineLevel="1" x14ac:dyDescent="0.25">
      <c r="H39" s="1">
        <v>713657.68259999994</v>
      </c>
      <c r="J39" s="1">
        <v>789344.58871081308</v>
      </c>
    </row>
    <row r="40" spans="1:11" hidden="1" outlineLevel="1" x14ac:dyDescent="0.25">
      <c r="K40" s="37"/>
    </row>
    <row r="41" spans="1:11" hidden="1" outlineLevel="1" x14ac:dyDescent="0.25">
      <c r="G41" s="37">
        <f>G29-G28</f>
        <v>4325135.9412570866</v>
      </c>
      <c r="H41" s="37">
        <f>H29-H28</f>
        <v>516140.10339182185</v>
      </c>
    </row>
    <row r="42" spans="1:11" hidden="1" outlineLevel="1" x14ac:dyDescent="0.25"/>
    <row r="43" spans="1:11" hidden="1" outlineLevel="1" x14ac:dyDescent="0.25">
      <c r="D43" s="1">
        <v>131.96504244644649</v>
      </c>
      <c r="F43" s="1">
        <v>142.4025136600055</v>
      </c>
      <c r="H43" s="1">
        <v>1432220.942251822</v>
      </c>
    </row>
    <row r="44" spans="1:11" hidden="1" outlineLevel="1" x14ac:dyDescent="0.25">
      <c r="D44" s="1">
        <v>3329.9733052899992</v>
      </c>
      <c r="F44" s="1">
        <v>3326.9288619840004</v>
      </c>
      <c r="H44" s="37">
        <f>H43-H41</f>
        <v>916080.83886000013</v>
      </c>
    </row>
    <row r="45" spans="1:11" hidden="1" outlineLevel="1" x14ac:dyDescent="0.25">
      <c r="D45" s="1">
        <f>D43*D44</f>
        <v>439440.06857812847</v>
      </c>
      <c r="F45" s="1">
        <f>F43*F44</f>
        <v>473763.03271454317</v>
      </c>
    </row>
    <row r="46" spans="1:11" collapsed="1" x14ac:dyDescent="0.25">
      <c r="A46" s="43" t="s">
        <v>80</v>
      </c>
    </row>
  </sheetData>
  <mergeCells count="10">
    <mergeCell ref="B3:B4"/>
    <mergeCell ref="C3:D3"/>
    <mergeCell ref="E3:F3"/>
    <mergeCell ref="G3:H3"/>
    <mergeCell ref="I3:J3"/>
    <mergeCell ref="A8:A9"/>
    <mergeCell ref="A10:A11"/>
    <mergeCell ref="A12:A13"/>
    <mergeCell ref="A19:A20"/>
    <mergeCell ref="A3:A4"/>
  </mergeCells>
  <pageMargins left="0.7" right="0.7" top="0.75" bottom="0.75" header="0.3" footer="0.3"/>
  <pageSetup paperSize="9" orientation="portrait" horizontalDpi="180" verticalDpi="180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20"/>
  <sheetViews>
    <sheetView zoomScale="70" zoomScaleNormal="70" workbookViewId="0">
      <selection activeCell="A3" sqref="A3:E20"/>
    </sheetView>
  </sheetViews>
  <sheetFormatPr defaultRowHeight="18.75" x14ac:dyDescent="0.3"/>
  <cols>
    <col min="1" max="1" width="92.85546875" style="3" customWidth="1"/>
    <col min="2" max="2" width="20.28515625" style="3" hidden="1" customWidth="1"/>
    <col min="3" max="3" width="29" style="3" hidden="1" customWidth="1"/>
    <col min="4" max="5" width="25.42578125" style="3" customWidth="1"/>
    <col min="6" max="16384" width="9.140625" style="3"/>
  </cols>
  <sheetData>
    <row r="2" spans="1:5" x14ac:dyDescent="0.3">
      <c r="A2" s="4" t="s">
        <v>38</v>
      </c>
    </row>
    <row r="3" spans="1:5" s="5" customFormat="1" x14ac:dyDescent="0.25">
      <c r="A3" s="27"/>
      <c r="B3" s="27" t="s">
        <v>35</v>
      </c>
      <c r="C3" s="27" t="s">
        <v>57</v>
      </c>
      <c r="D3" s="27" t="s">
        <v>55</v>
      </c>
      <c r="E3" s="27" t="s">
        <v>36</v>
      </c>
    </row>
    <row r="4" spans="1:5" s="6" customFormat="1" hidden="1" x14ac:dyDescent="0.25">
      <c r="A4" s="28" t="s">
        <v>37</v>
      </c>
      <c r="B4" s="29"/>
      <c r="C4" s="29"/>
      <c r="D4" s="29"/>
      <c r="E4" s="29"/>
    </row>
    <row r="5" spans="1:5" hidden="1" x14ac:dyDescent="0.3">
      <c r="A5" s="25" t="s">
        <v>44</v>
      </c>
      <c r="B5" s="26">
        <v>987.85</v>
      </c>
      <c r="C5" s="26">
        <v>1034.78</v>
      </c>
      <c r="D5" s="26">
        <v>1034.78</v>
      </c>
      <c r="E5" s="26">
        <v>1062.17</v>
      </c>
    </row>
    <row r="6" spans="1:5" hidden="1" x14ac:dyDescent="0.3">
      <c r="A6" s="25" t="s">
        <v>45</v>
      </c>
      <c r="B6" s="26">
        <v>1287.31</v>
      </c>
      <c r="C6" s="26">
        <v>1353.94</v>
      </c>
      <c r="D6" s="26">
        <v>1353.94</v>
      </c>
      <c r="E6" s="26">
        <v>1393.88</v>
      </c>
    </row>
    <row r="7" spans="1:5" hidden="1" x14ac:dyDescent="0.3">
      <c r="A7" s="25" t="s">
        <v>46</v>
      </c>
      <c r="B7" s="26"/>
      <c r="C7" s="26"/>
      <c r="D7" s="26"/>
      <c r="E7" s="26"/>
    </row>
    <row r="8" spans="1:5" hidden="1" x14ac:dyDescent="0.3">
      <c r="A8" s="25" t="s">
        <v>47</v>
      </c>
      <c r="B8" s="26">
        <v>1433.59</v>
      </c>
      <c r="C8" s="26">
        <v>1507.8</v>
      </c>
      <c r="D8" s="26">
        <v>1507.8</v>
      </c>
      <c r="E8" s="26">
        <v>1552.28</v>
      </c>
    </row>
    <row r="9" spans="1:5" hidden="1" x14ac:dyDescent="0.3">
      <c r="A9" s="25" t="s">
        <v>48</v>
      </c>
      <c r="B9" s="26">
        <v>1428.56</v>
      </c>
      <c r="C9" s="26">
        <v>1518.27</v>
      </c>
      <c r="D9" s="26">
        <v>1518.27</v>
      </c>
      <c r="E9" s="26">
        <v>1572.97</v>
      </c>
    </row>
    <row r="10" spans="1:5" hidden="1" x14ac:dyDescent="0.3">
      <c r="A10" s="25" t="s">
        <v>49</v>
      </c>
      <c r="B10" s="26">
        <v>1600.43</v>
      </c>
      <c r="C10" s="26">
        <v>1691.16</v>
      </c>
      <c r="D10" s="26">
        <v>1691.16</v>
      </c>
      <c r="E10" s="26">
        <v>1807.43</v>
      </c>
    </row>
    <row r="11" spans="1:5" hidden="1" x14ac:dyDescent="0.3">
      <c r="A11" s="25" t="s">
        <v>50</v>
      </c>
      <c r="B11" s="26"/>
      <c r="C11" s="26"/>
      <c r="D11" s="26"/>
      <c r="E11" s="26"/>
    </row>
    <row r="12" spans="1:5" hidden="1" x14ac:dyDescent="0.3">
      <c r="A12" s="25" t="s">
        <v>51</v>
      </c>
      <c r="B12" s="26">
        <v>1236.33</v>
      </c>
      <c r="C12" s="26">
        <v>1305.24</v>
      </c>
      <c r="D12" s="26">
        <v>1305.24</v>
      </c>
      <c r="E12" s="26">
        <v>1356.54</v>
      </c>
    </row>
    <row r="13" spans="1:5" hidden="1" x14ac:dyDescent="0.3">
      <c r="A13" s="25" t="s">
        <v>52</v>
      </c>
      <c r="B13" s="26"/>
      <c r="C13" s="26"/>
      <c r="D13" s="26"/>
      <c r="E13" s="26"/>
    </row>
    <row r="14" spans="1:5" ht="138" hidden="1" customHeight="1" x14ac:dyDescent="0.3">
      <c r="A14" s="31" t="s">
        <v>54</v>
      </c>
      <c r="B14" s="26">
        <v>1804.86</v>
      </c>
      <c r="C14" s="26">
        <v>1919.83</v>
      </c>
      <c r="D14" s="26"/>
      <c r="E14" s="26"/>
    </row>
    <row r="15" spans="1:5" ht="131.25" customHeight="1" x14ac:dyDescent="0.3">
      <c r="A15" s="31" t="s">
        <v>61</v>
      </c>
      <c r="B15" s="26"/>
      <c r="C15" s="26"/>
      <c r="D15" s="26">
        <v>1919.14</v>
      </c>
      <c r="E15" s="26">
        <v>1957.43</v>
      </c>
    </row>
    <row r="16" spans="1:5" ht="31.5" customHeight="1" x14ac:dyDescent="0.3">
      <c r="A16" s="35" t="s">
        <v>60</v>
      </c>
      <c r="B16" s="26"/>
      <c r="C16" s="26"/>
      <c r="D16" s="26">
        <v>618.85</v>
      </c>
      <c r="E16" s="26">
        <v>610.99</v>
      </c>
    </row>
    <row r="17" spans="1:5" ht="162" hidden="1" customHeight="1" x14ac:dyDescent="0.3">
      <c r="A17" s="31" t="s">
        <v>58</v>
      </c>
      <c r="B17" s="26">
        <v>1228.8499999999999</v>
      </c>
      <c r="C17" s="26">
        <v>1300.29</v>
      </c>
      <c r="D17" s="26"/>
      <c r="E17" s="26"/>
    </row>
    <row r="18" spans="1:5" hidden="1" x14ac:dyDescent="0.3">
      <c r="A18" s="25" t="s">
        <v>53</v>
      </c>
      <c r="B18" s="26"/>
      <c r="C18" s="26"/>
      <c r="D18" s="26"/>
      <c r="E18" s="26"/>
    </row>
    <row r="19" spans="1:5" ht="93.75" x14ac:dyDescent="0.3">
      <c r="A19" s="25" t="s">
        <v>62</v>
      </c>
      <c r="B19" s="26">
        <v>1594.94</v>
      </c>
      <c r="C19" s="26">
        <v>1671.5</v>
      </c>
      <c r="D19" s="26">
        <v>1671.5</v>
      </c>
      <c r="E19" s="26">
        <v>1732.4</v>
      </c>
    </row>
    <row r="20" spans="1:5" ht="31.5" customHeight="1" x14ac:dyDescent="0.3">
      <c r="A20" s="35" t="s">
        <v>60</v>
      </c>
      <c r="B20" s="26"/>
      <c r="C20" s="26"/>
      <c r="D20" s="26">
        <v>371.21</v>
      </c>
      <c r="E20" s="26">
        <v>385.96</v>
      </c>
    </row>
  </sheetData>
  <pageMargins left="0.7" right="0.7" top="0.75" bottom="0.75" header="0.3" footer="0.3"/>
  <pageSetup paperSize="9" orientation="portrait" horizontalDpi="180" verticalDpi="18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3</vt:i4>
      </vt:variant>
    </vt:vector>
  </HeadingPairs>
  <TitlesOfParts>
    <vt:vector size="10" baseType="lpstr">
      <vt:lpstr>раздел 7</vt:lpstr>
      <vt:lpstr>раздел 8</vt:lpstr>
      <vt:lpstr>раздел 8 кор</vt:lpstr>
      <vt:lpstr>раздел 7кор_1</vt:lpstr>
      <vt:lpstr>раздел 7кор_2</vt:lpstr>
      <vt:lpstr>раздел 8 (2)</vt:lpstr>
      <vt:lpstr>Лист3</vt:lpstr>
      <vt:lpstr>'раздел 7'!_Hlk506649040</vt:lpstr>
      <vt:lpstr>'раздел 7кор_1'!_Hlk506649040</vt:lpstr>
      <vt:lpstr>'раздел 7кор_2'!_Hlk506649040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2020-06-11T05:20:15Z</dcterms:modified>
</cp:coreProperties>
</file>